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5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style5.xml" ContentType="application/vnd.ms-office.chartsty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olors2.xml" ContentType="application/vnd.ms-office.chartcolorstyl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harts/style2.xml" ContentType="application/vnd.ms-office.chartstyle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charts/colors3.xml" ContentType="application/vnd.ms-office.chartcolorstyle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ryan\Documents\SSC\2022\May\"/>
    </mc:Choice>
  </mc:AlternateContent>
  <xr:revisionPtr revIDLastSave="0" documentId="8_{23EA1B75-82D6-435D-B1D6-A96FFBBB0EB4}" xr6:coauthVersionLast="36" xr6:coauthVersionMax="36" xr10:uidLastSave="{00000000-0000-0000-0000-000000000000}"/>
  <bookViews>
    <workbookView xWindow="0" yWindow="0" windowWidth="23040" windowHeight="9036" xr2:uid="{00000000-000D-0000-FFFF-FFFF00000000}"/>
  </bookViews>
  <sheets>
    <sheet name="ABC OFL Buffers" sheetId="13" r:id="rId1"/>
    <sheet name="Example of Control Rule" sheetId="14" r:id="rId2"/>
    <sheet name="Vermilion Snapper" sheetId="20" r:id="rId3"/>
    <sheet name="King Mackerel" sheetId="19" r:id="rId4"/>
    <sheet name="Amberjack" sheetId="17" r:id="rId5"/>
    <sheet name="Example 2" sheetId="21" r:id="rId6"/>
  </sheets>
  <externalReferences>
    <externalReference r:id="rId7"/>
  </externalReferences>
  <definedNames>
    <definedName name="Bcrit" localSheetId="5">'Example 2'!$C$5</definedName>
    <definedName name="Bcrit">'Example of Control Rule'!$J$5</definedName>
    <definedName name="Bmsy" localSheetId="5">'Example 2'!$C$4</definedName>
    <definedName name="Bmsy">'Example of Control Rule'!$J$4</definedName>
    <definedName name="BUFF_INF">'Example 2'!$C$13</definedName>
    <definedName name="mean">[1]logdist!$B$2</definedName>
    <definedName name="MSST" localSheetId="5">'Example 2'!$C$6</definedName>
    <definedName name="MSST">'Example of Control Rule'!$J$6</definedName>
    <definedName name="P" localSheetId="5">'Example 2'!$C$10</definedName>
    <definedName name="P">'Example of Control Rule'!$J$10</definedName>
    <definedName name="Ralston_Mult" localSheetId="5">'Example 2'!$C$11</definedName>
    <definedName name="Ralston_Mult">'Example of Control Rule'!$J$11</definedName>
    <definedName name="Scalar" localSheetId="5">'Example 2'!$C$7</definedName>
    <definedName name="Scalar">'Example of Control Rule'!$J$7</definedName>
    <definedName name="SD">[1]logdist!$B$1</definedName>
    <definedName name="sigma_min" localSheetId="5">'Example 2'!$C$9</definedName>
    <definedName name="sigma_min">'Example of Control Rule'!$J$9</definedName>
    <definedName name="slope_Bmsy">'Example 2'!$C$15</definedName>
    <definedName name="slope_MSST">'Example 2'!$C$16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1" l="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C5" i="21"/>
  <c r="C11" i="21"/>
  <c r="C6" i="21"/>
  <c r="G5" i="21"/>
  <c r="I6" i="21" l="1"/>
  <c r="I18" i="21"/>
  <c r="I30" i="21"/>
  <c r="I42" i="21"/>
  <c r="I54" i="21"/>
  <c r="I5" i="21"/>
  <c r="H65" i="21"/>
  <c r="H56" i="21"/>
  <c r="I19" i="21"/>
  <c r="I31" i="21"/>
  <c r="I43" i="21"/>
  <c r="I55" i="21"/>
  <c r="H6" i="21"/>
  <c r="H30" i="21"/>
  <c r="H42" i="21"/>
  <c r="H54" i="21"/>
  <c r="J54" i="21" s="1"/>
  <c r="H5" i="21"/>
  <c r="I33" i="21"/>
  <c r="H44" i="21"/>
  <c r="I20" i="21"/>
  <c r="I32" i="21"/>
  <c r="K32" i="21" s="1"/>
  <c r="I44" i="21"/>
  <c r="I56" i="21"/>
  <c r="H31" i="21"/>
  <c r="H43" i="21"/>
  <c r="H55" i="21"/>
  <c r="I21" i="21"/>
  <c r="H32" i="21"/>
  <c r="I22" i="21"/>
  <c r="I34" i="21"/>
  <c r="I46" i="21"/>
  <c r="I58" i="21"/>
  <c r="H21" i="21"/>
  <c r="H33" i="21"/>
  <c r="H45" i="21"/>
  <c r="H57" i="21"/>
  <c r="I26" i="21"/>
  <c r="H61" i="21"/>
  <c r="J61" i="21" s="1"/>
  <c r="I23" i="21"/>
  <c r="I35" i="21"/>
  <c r="I47" i="21"/>
  <c r="K47" i="21" s="1"/>
  <c r="I59" i="21"/>
  <c r="H22" i="21"/>
  <c r="H34" i="21"/>
  <c r="H46" i="21"/>
  <c r="H58" i="21"/>
  <c r="I38" i="21"/>
  <c r="H49" i="21"/>
  <c r="I12" i="21"/>
  <c r="I24" i="21"/>
  <c r="I36" i="21"/>
  <c r="I48" i="21"/>
  <c r="I60" i="21"/>
  <c r="K60" i="21" s="1"/>
  <c r="H23" i="21"/>
  <c r="H35" i="21"/>
  <c r="H47" i="21"/>
  <c r="H59" i="21"/>
  <c r="I62" i="21"/>
  <c r="H37" i="21"/>
  <c r="I25" i="21"/>
  <c r="K25" i="21" s="1"/>
  <c r="I37" i="21"/>
  <c r="I49" i="21"/>
  <c r="I61" i="21"/>
  <c r="H12" i="21"/>
  <c r="H36" i="21"/>
  <c r="H48" i="21"/>
  <c r="J48" i="21" s="1"/>
  <c r="H60" i="21"/>
  <c r="I50" i="21"/>
  <c r="H25" i="21"/>
  <c r="I15" i="21"/>
  <c r="K15" i="21" s="1"/>
  <c r="I27" i="21"/>
  <c r="K27" i="21" s="1"/>
  <c r="I39" i="21"/>
  <c r="I51" i="21"/>
  <c r="I63" i="21"/>
  <c r="K63" i="21" s="1"/>
  <c r="H14" i="21"/>
  <c r="H26" i="21"/>
  <c r="H38" i="21"/>
  <c r="H50" i="21"/>
  <c r="H62" i="21"/>
  <c r="H53" i="21"/>
  <c r="J53" i="21" s="1"/>
  <c r="I57" i="21"/>
  <c r="I16" i="21"/>
  <c r="I28" i="21"/>
  <c r="K28" i="21" s="1"/>
  <c r="I40" i="21"/>
  <c r="I52" i="21"/>
  <c r="I64" i="21"/>
  <c r="K64" i="21" s="1"/>
  <c r="H15" i="21"/>
  <c r="H27" i="21"/>
  <c r="H39" i="21"/>
  <c r="H51" i="21"/>
  <c r="H63" i="21"/>
  <c r="J63" i="21" s="1"/>
  <c r="H29" i="21"/>
  <c r="I45" i="21"/>
  <c r="K45" i="21" s="1"/>
  <c r="I17" i="21"/>
  <c r="I29" i="21"/>
  <c r="I41" i="21"/>
  <c r="K41" i="21" s="1"/>
  <c r="I53" i="21"/>
  <c r="I65" i="21"/>
  <c r="K65" i="21" s="1"/>
  <c r="H16" i="21"/>
  <c r="H28" i="21"/>
  <c r="H40" i="21"/>
  <c r="H52" i="21"/>
  <c r="H64" i="21"/>
  <c r="J64" i="21" s="1"/>
  <c r="H41" i="21"/>
  <c r="H8" i="21"/>
  <c r="K53" i="21"/>
  <c r="J56" i="21"/>
  <c r="K51" i="21"/>
  <c r="K43" i="21"/>
  <c r="K35" i="21"/>
  <c r="K36" i="21"/>
  <c r="J47" i="21"/>
  <c r="J46" i="21"/>
  <c r="K57" i="21"/>
  <c r="K17" i="21"/>
  <c r="K46" i="21"/>
  <c r="K22" i="21"/>
  <c r="K5" i="21"/>
  <c r="K18" i="21"/>
  <c r="J45" i="21"/>
  <c r="K48" i="21"/>
  <c r="K16" i="21"/>
  <c r="K54" i="21"/>
  <c r="K38" i="21"/>
  <c r="C16" i="21"/>
  <c r="I7" i="21" s="1"/>
  <c r="J55" i="21"/>
  <c r="K58" i="21"/>
  <c r="K42" i="21"/>
  <c r="K26" i="21"/>
  <c r="J60" i="21"/>
  <c r="K55" i="21"/>
  <c r="K23" i="21"/>
  <c r="K20" i="21"/>
  <c r="K19" i="21"/>
  <c r="K24" i="21"/>
  <c r="J52" i="21"/>
  <c r="K50" i="21"/>
  <c r="K37" i="21"/>
  <c r="K61" i="21"/>
  <c r="K34" i="21"/>
  <c r="K29" i="21"/>
  <c r="K49" i="21"/>
  <c r="K33" i="21"/>
  <c r="J59" i="21"/>
  <c r="J58" i="21"/>
  <c r="J50" i="21"/>
  <c r="K39" i="21"/>
  <c r="K31" i="21"/>
  <c r="J51" i="21"/>
  <c r="K56" i="21"/>
  <c r="K40" i="21"/>
  <c r="J65" i="21"/>
  <c r="J57" i="21"/>
  <c r="J49" i="21"/>
  <c r="K62" i="21"/>
  <c r="K30" i="21"/>
  <c r="K52" i="21"/>
  <c r="K44" i="21"/>
  <c r="J62" i="21"/>
  <c r="K59" i="21"/>
  <c r="C15" i="21"/>
  <c r="H18" i="21" s="1"/>
  <c r="J5" i="21"/>
  <c r="K6" i="21"/>
  <c r="K21" i="21"/>
  <c r="Q18" i="17"/>
  <c r="Q19" i="17"/>
  <c r="Q17" i="17"/>
  <c r="Q17" i="19"/>
  <c r="Q18" i="19"/>
  <c r="Q16" i="19"/>
  <c r="O23" i="20"/>
  <c r="O24" i="20"/>
  <c r="O25" i="20"/>
  <c r="O26" i="20"/>
  <c r="O22" i="20"/>
  <c r="J6" i="14"/>
  <c r="T9" i="20"/>
  <c r="T19" i="20" s="1"/>
  <c r="T18" i="20"/>
  <c r="T16" i="20"/>
  <c r="T8" i="20"/>
  <c r="Q16" i="20" s="1"/>
  <c r="Q24" i="20" s="1"/>
  <c r="V16" i="19"/>
  <c r="V15" i="19"/>
  <c r="V13" i="19"/>
  <c r="V7" i="19"/>
  <c r="R12" i="19" s="1"/>
  <c r="R17" i="19" s="1"/>
  <c r="V16" i="17"/>
  <c r="V14" i="17"/>
  <c r="V9" i="17"/>
  <c r="V17" i="17" s="1"/>
  <c r="V8" i="17"/>
  <c r="J11" i="14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6" i="13"/>
  <c r="H13" i="21" l="1"/>
  <c r="I9" i="21"/>
  <c r="I8" i="21"/>
  <c r="H20" i="21"/>
  <c r="R11" i="19"/>
  <c r="R16" i="19" s="1"/>
  <c r="H24" i="21"/>
  <c r="H17" i="21"/>
  <c r="J17" i="21" s="1"/>
  <c r="H11" i="21"/>
  <c r="H10" i="21"/>
  <c r="J10" i="21" s="1"/>
  <c r="H9" i="21"/>
  <c r="H19" i="21"/>
  <c r="J19" i="21" s="1"/>
  <c r="K14" i="21"/>
  <c r="H7" i="21"/>
  <c r="P18" i="20"/>
  <c r="P26" i="20" s="1"/>
  <c r="P17" i="20"/>
  <c r="P25" i="20" s="1"/>
  <c r="I14" i="21"/>
  <c r="I13" i="21"/>
  <c r="K13" i="21" s="1"/>
  <c r="I11" i="21"/>
  <c r="K11" i="21" s="1"/>
  <c r="I10" i="21"/>
  <c r="K10" i="21" s="1"/>
  <c r="K12" i="21"/>
  <c r="K7" i="21"/>
  <c r="K8" i="21"/>
  <c r="K9" i="21"/>
  <c r="J9" i="21"/>
  <c r="J18" i="21"/>
  <c r="J12" i="21"/>
  <c r="J20" i="21"/>
  <c r="J13" i="21"/>
  <c r="J21" i="21"/>
  <c r="J24" i="21"/>
  <c r="J14" i="21"/>
  <c r="J22" i="21"/>
  <c r="J16" i="21"/>
  <c r="J7" i="21"/>
  <c r="J15" i="21"/>
  <c r="J23" i="21"/>
  <c r="J8" i="21"/>
  <c r="J26" i="21"/>
  <c r="J34" i="21"/>
  <c r="J42" i="21"/>
  <c r="J11" i="21"/>
  <c r="J27" i="21"/>
  <c r="J35" i="21"/>
  <c r="J43" i="21"/>
  <c r="J31" i="21"/>
  <c r="J32" i="21"/>
  <c r="J33" i="21"/>
  <c r="J28" i="21"/>
  <c r="J36" i="21"/>
  <c r="J44" i="21"/>
  <c r="J29" i="21"/>
  <c r="J37" i="21"/>
  <c r="J38" i="21"/>
  <c r="J39" i="21"/>
  <c r="J40" i="21"/>
  <c r="J30" i="21"/>
  <c r="J41" i="21"/>
  <c r="J25" i="21"/>
  <c r="J6" i="21"/>
  <c r="P16" i="20"/>
  <c r="P24" i="20" s="1"/>
  <c r="P15" i="20"/>
  <c r="P23" i="20" s="1"/>
  <c r="Q15" i="20"/>
  <c r="Q23" i="20" s="1"/>
  <c r="Q18" i="20"/>
  <c r="Q26" i="20" s="1"/>
  <c r="Q17" i="20"/>
  <c r="Q25" i="20" s="1"/>
  <c r="Q14" i="20"/>
  <c r="Q22" i="20" s="1"/>
  <c r="P14" i="20"/>
  <c r="P22" i="20" s="1"/>
  <c r="S14" i="17"/>
  <c r="S19" i="17" s="1"/>
  <c r="S13" i="17"/>
  <c r="S18" i="17" s="1"/>
  <c r="R12" i="17"/>
  <c r="R17" i="17" s="1"/>
  <c r="R14" i="17"/>
  <c r="R19" i="17" s="1"/>
  <c r="R13" i="17"/>
  <c r="R18" i="17" s="1"/>
  <c r="S12" i="17"/>
  <c r="S17" i="17" s="1"/>
  <c r="S11" i="19"/>
  <c r="S16" i="19" s="1"/>
  <c r="S12" i="19"/>
  <c r="S17" i="19" s="1"/>
  <c r="R13" i="19"/>
  <c r="R18" i="19" s="1"/>
  <c r="S13" i="19"/>
  <c r="S18" i="19" s="1"/>
  <c r="J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5" i="14"/>
  <c r="O7" i="14" l="1"/>
  <c r="P17" i="14"/>
  <c r="R17" i="14" s="1"/>
  <c r="O8" i="14"/>
  <c r="Q8" i="14" s="1"/>
  <c r="O20" i="14"/>
  <c r="P7" i="14"/>
  <c r="R7" i="14" s="1"/>
  <c r="P6" i="14"/>
  <c r="P18" i="14"/>
  <c r="O9" i="14"/>
  <c r="O21" i="14"/>
  <c r="Q21" i="14" s="1"/>
  <c r="O10" i="14"/>
  <c r="P8" i="14"/>
  <c r="R8" i="14" s="1"/>
  <c r="P20" i="14"/>
  <c r="O11" i="14"/>
  <c r="Q11" i="14" s="1"/>
  <c r="O23" i="14"/>
  <c r="Q23" i="14" s="1"/>
  <c r="O15" i="14"/>
  <c r="Q15" i="14" s="1"/>
  <c r="P9" i="14"/>
  <c r="P21" i="14"/>
  <c r="O12" i="14"/>
  <c r="O24" i="14"/>
  <c r="O5" i="14"/>
  <c r="P10" i="14"/>
  <c r="P22" i="14"/>
  <c r="O13" i="14"/>
  <c r="O25" i="14"/>
  <c r="Q25" i="14" s="1"/>
  <c r="O14" i="14"/>
  <c r="Q14" i="14" s="1"/>
  <c r="P24" i="14"/>
  <c r="R24" i="14" s="1"/>
  <c r="P11" i="14"/>
  <c r="R11" i="14" s="1"/>
  <c r="P23" i="14"/>
  <c r="P12" i="14"/>
  <c r="R12" i="14" s="1"/>
  <c r="P13" i="14"/>
  <c r="P25" i="14"/>
  <c r="O16" i="14"/>
  <c r="P16" i="14"/>
  <c r="R16" i="14" s="1"/>
  <c r="O22" i="14"/>
  <c r="P14" i="14"/>
  <c r="R14" i="14" s="1"/>
  <c r="P5" i="14"/>
  <c r="O17" i="14"/>
  <c r="P15" i="14"/>
  <c r="R15" i="14" s="1"/>
  <c r="O6" i="14"/>
  <c r="Q6" i="14" s="1"/>
  <c r="O18" i="14"/>
  <c r="O19" i="14"/>
  <c r="Q19" i="14" s="1"/>
  <c r="P19" i="14"/>
  <c r="R20" i="14"/>
  <c r="Q17" i="14"/>
  <c r="Q16" i="14"/>
  <c r="Q18" i="14"/>
  <c r="Q7" i="14"/>
  <c r="R13" i="14"/>
  <c r="Q9" i="14"/>
  <c r="R6" i="14"/>
  <c r="Q5" i="14"/>
  <c r="B6" i="14" s="1"/>
  <c r="R5" i="14"/>
  <c r="Q24" i="14"/>
  <c r="R23" i="14"/>
  <c r="Q13" i="14"/>
  <c r="R22" i="14"/>
  <c r="R19" i="14"/>
  <c r="R18" i="14"/>
  <c r="Q22" i="14"/>
  <c r="Q10" i="14"/>
  <c r="R21" i="14"/>
  <c r="R10" i="14"/>
  <c r="Q20" i="14"/>
  <c r="Q12" i="14"/>
  <c r="R25" i="14"/>
  <c r="R9" i="14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6" i="13"/>
</calcChain>
</file>

<file path=xl/sharedStrings.xml><?xml version="1.0" encoding="utf-8"?>
<sst xmlns="http://schemas.openxmlformats.org/spreadsheetml/2006/main" count="123" uniqueCount="40">
  <si>
    <t>P*</t>
  </si>
  <si>
    <t>ABC/OFL</t>
  </si>
  <si>
    <t>sd = 0.36</t>
  </si>
  <si>
    <t>sd = 0.54</t>
  </si>
  <si>
    <t>sd = 0.72</t>
  </si>
  <si>
    <t>sd = 1.08</t>
  </si>
  <si>
    <t>sd = 1.44</t>
  </si>
  <si>
    <t>B</t>
  </si>
  <si>
    <t>Bmsy</t>
  </si>
  <si>
    <t>SIGMA</t>
  </si>
  <si>
    <t>Bcrit</t>
  </si>
  <si>
    <t>Scalar</t>
  </si>
  <si>
    <t>B/BMSY</t>
  </si>
  <si>
    <t>MSST</t>
  </si>
  <si>
    <t>d_Bmsy</t>
  </si>
  <si>
    <t>d_MSST</t>
  </si>
  <si>
    <t>Ralston_Mult</t>
  </si>
  <si>
    <t>sigma_min</t>
  </si>
  <si>
    <t>d=1</t>
  </si>
  <si>
    <t>d=0.8</t>
  </si>
  <si>
    <t>d=0.6</t>
  </si>
  <si>
    <t>d=0.4</t>
  </si>
  <si>
    <t>d=0.2</t>
  </si>
  <si>
    <t>dX_Bmsy</t>
  </si>
  <si>
    <t>dX_MSST</t>
  </si>
  <si>
    <t>Current</t>
  </si>
  <si>
    <t>OFL (mp)</t>
  </si>
  <si>
    <t>ABC (mp)</t>
  </si>
  <si>
    <t xml:space="preserve">*** Based on SSC Report </t>
  </si>
  <si>
    <t>B/MSST</t>
  </si>
  <si>
    <t>(1-M)*Bmsy</t>
  </si>
  <si>
    <t>d Mult</t>
  </si>
  <si>
    <t>(Applies Ralston with d = Cell C1)</t>
  </si>
  <si>
    <t>(Applies various d from 1 to 0.2, with sigma as specific in J1)</t>
  </si>
  <si>
    <t xml:space="preserve">M </t>
  </si>
  <si>
    <t>not used</t>
  </si>
  <si>
    <r>
      <t xml:space="preserve">NOTE: THIS IS A </t>
    </r>
    <r>
      <rPr>
        <b/>
        <sz val="12"/>
        <color rgb="FFFF0000"/>
        <rFont val="Calibri"/>
        <family val="2"/>
        <scheme val="minor"/>
      </rPr>
      <t>PRE-DECISIONAL</t>
    </r>
    <r>
      <rPr>
        <sz val="11"/>
        <color theme="1"/>
        <rFont val="Calibri"/>
        <family val="2"/>
        <scheme val="minor"/>
      </rPr>
      <t xml:space="preserve"> TOOL WHICH IS ONLY INTENDED TO DEMONSTATE THE EFFECT OF VARIOUS OPTIONS ON THE FUNCTION OF A PROPOSED CONTROL RULE. THIS IS NOT INTENDED TO BE USED TO MANAGE ANY FISHERY, OR TO BE USED TO DEVELOP FINAL ABC RECOMMENDATIONS. </t>
    </r>
  </si>
  <si>
    <t>BUFF_INF</t>
  </si>
  <si>
    <t>slope_Bmsy</t>
  </si>
  <si>
    <t>slope_MSST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</si>
</sst>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25252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9" fontId="2" fillId="0" borderId="0" xfId="1" applyFont="1"/>
    <xf numFmtId="0" fontId="3" fillId="0" borderId="0" xfId="0" applyFont="1"/>
    <xf numFmtId="2" fontId="0" fillId="0" borderId="0" xfId="0" applyNumberFormat="1"/>
    <xf numFmtId="0" fontId="0" fillId="2" borderId="0" xfId="0" applyFill="1"/>
    <xf numFmtId="0" fontId="0" fillId="0" borderId="0" xfId="0" applyFill="1"/>
    <xf numFmtId="9" fontId="0" fillId="2" borderId="0" xfId="1" applyFont="1" applyFill="1"/>
    <xf numFmtId="9" fontId="0" fillId="2" borderId="0" xfId="0" applyNumberFormat="1" applyFill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164" fontId="0" fillId="0" borderId="0" xfId="0" applyNumberFormat="1" applyAlignment="1">
      <alignment horizontal="center"/>
    </xf>
    <xf numFmtId="166" fontId="0" fillId="0" borderId="0" xfId="0" applyNumberFormat="1"/>
    <xf numFmtId="0" fontId="0" fillId="3" borderId="0" xfId="0" applyFill="1"/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Buffer between OFL and ABC </a:t>
            </a:r>
            <a:r>
              <a:rPr lang="en-US" baseline="0"/>
              <a:t> Ralston (X*)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'ABC OFL Buffers'!$B$5</c:f>
              <c:strCache>
                <c:ptCount val="1"/>
                <c:pt idx="0">
                  <c:v>sd = 0.36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'ABC OFL Buffers'!$A$6:$A$31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Buffers'!$B$6:$B$31</c:f>
              <c:numCache>
                <c:formatCode>0%</c:formatCode>
                <c:ptCount val="26"/>
                <c:pt idx="0">
                  <c:v>1</c:v>
                </c:pt>
                <c:pt idx="1">
                  <c:v>0.99101579436576437</c:v>
                </c:pt>
                <c:pt idx="2">
                  <c:v>0.98210673012956162</c:v>
                </c:pt>
                <c:pt idx="3">
                  <c:v>0.97326668372650194</c:v>
                </c:pt>
                <c:pt idx="4">
                  <c:v>0.96448968689990799</c:v>
                </c:pt>
                <c:pt idx="5">
                  <c:v>0.95576990039191878</c:v>
                </c:pt>
                <c:pt idx="6">
                  <c:v>0.94710158845021497</c:v>
                </c:pt>
                <c:pt idx="7">
                  <c:v>0.93847909386380113</c:v>
                </c:pt>
                <c:pt idx="8">
                  <c:v>0.92989681324459461</c:v>
                </c:pt>
                <c:pt idx="9">
                  <c:v>0.92134917226916302</c:v>
                </c:pt>
                <c:pt idx="10">
                  <c:v>0.91283060058606735</c:v>
                </c:pt>
                <c:pt idx="11">
                  <c:v>0.90433550607837609</c:v>
                </c:pt>
                <c:pt idx="12">
                  <c:v>0.89585824814723791</c:v>
                </c:pt>
                <c:pt idx="13">
                  <c:v>0.88739310964978435</c:v>
                </c:pt>
                <c:pt idx="14">
                  <c:v>0.87893426708154498</c:v>
                </c:pt>
                <c:pt idx="15">
                  <c:v>0.87047575853791181</c:v>
                </c:pt>
                <c:pt idx="16">
                  <c:v>0.86201144891827242</c:v>
                </c:pt>
                <c:pt idx="17">
                  <c:v>0.85353499174662972</c:v>
                </c:pt>
                <c:pt idx="18">
                  <c:v>0.84503978686911452</c:v>
                </c:pt>
                <c:pt idx="19">
                  <c:v>0.8365189331455225</c:v>
                </c:pt>
                <c:pt idx="20">
                  <c:v>0.82796517507057465</c:v>
                </c:pt>
                <c:pt idx="21">
                  <c:v>0.81937084202994692</c:v>
                </c:pt>
                <c:pt idx="22">
                  <c:v>0.8107277786013436</c:v>
                </c:pt>
                <c:pt idx="23">
                  <c:v>0.80202726393181589</c:v>
                </c:pt>
                <c:pt idx="24">
                  <c:v>0.79325991773150673</c:v>
                </c:pt>
                <c:pt idx="25">
                  <c:v>0.7844155897828109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06-4E69-83F4-F2F7EEC66F57}"/>
            </c:ext>
          </c:extLst>
        </c:ser>
        <c:ser>
          <c:idx val="1"/>
          <c:order val="1"/>
          <c:tx>
            <c:strRef>
              <c:f>'ABC OFL Buffers'!$C$5</c:f>
              <c:strCache>
                <c:ptCount val="1"/>
                <c:pt idx="0">
                  <c:v>sd = 0.54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'ABC OFL Buffers'!$A$6:$A$31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Buffers'!$C$6:$C$31</c:f>
              <c:numCache>
                <c:formatCode>0%</c:formatCode>
                <c:ptCount val="26"/>
                <c:pt idx="0">
                  <c:v>1</c:v>
                </c:pt>
                <c:pt idx="1">
                  <c:v>0.98655400550665606</c:v>
                </c:pt>
                <c:pt idx="2">
                  <c:v>0.97328051908811175</c:v>
                </c:pt>
                <c:pt idx="3">
                  <c:v>0.96016923314173208</c:v>
                </c:pt>
                <c:pt idx="4">
                  <c:v>0.94721023528651871</c:v>
                </c:pt>
                <c:pt idx="5">
                  <c:v>0.93439396342775172</c:v>
                </c:pt>
                <c:pt idx="6">
                  <c:v>0.92171116334246528</c:v>
                </c:pt>
                <c:pt idx="7">
                  <c:v>0.90915284831237897</c:v>
                </c:pt>
                <c:pt idx="8">
                  <c:v>0.89671026035793411</c:v>
                </c:pt>
                <c:pt idx="9">
                  <c:v>0.88437483264470595</c:v>
                </c:pt>
                <c:pt idx="10">
                  <c:v>0.87213815264194683</c:v>
                </c:pt>
                <c:pt idx="11">
                  <c:v>0.85999192561224891</c:v>
                </c:pt>
                <c:pt idx="12">
                  <c:v>0.84792793800088595</c:v>
                </c:pt>
                <c:pt idx="13">
                  <c:v>0.83593802027247299</c:v>
                </c:pt>
                <c:pt idx="14">
                  <c:v>0.82401400870990371</c:v>
                </c:pt>
                <c:pt idx="15">
                  <c:v>0.81214770564428052</c:v>
                </c:pt>
                <c:pt idx="16">
                  <c:v>0.80033083752224299</c:v>
                </c:pt>
                <c:pt idx="17">
                  <c:v>0.78855501013538687</c:v>
                </c:pt>
                <c:pt idx="18">
                  <c:v>0.77681166023085257</c:v>
                </c:pt>
                <c:pt idx="19">
                  <c:v>0.76509200258669563</c:v>
                </c:pt>
                <c:pt idx="20">
                  <c:v>0.75338697146237343</c:v>
                </c:pt>
                <c:pt idx="21">
                  <c:v>0.7416871551129568</c:v>
                </c:pt>
                <c:pt idx="22">
                  <c:v>0.72998272177114842</c:v>
                </c:pt>
                <c:pt idx="23">
                  <c:v>0.71826333513444207</c:v>
                </c:pt>
                <c:pt idx="24">
                  <c:v>0.7065180569191587</c:v>
                </c:pt>
                <c:pt idx="25">
                  <c:v>0.69473523342189669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06-4E69-83F4-F2F7EEC66F57}"/>
            </c:ext>
          </c:extLst>
        </c:ser>
        <c:ser>
          <c:idx val="2"/>
          <c:order val="2"/>
          <c:tx>
            <c:strRef>
              <c:f>'ABC OFL Buffers'!$D$5</c:f>
              <c:strCache>
                <c:ptCount val="1"/>
                <c:pt idx="0">
                  <c:v>sd = 0.72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Ref>
              <c:f>'ABC OFL Buffers'!$A$6:$A$31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Buffers'!$D$6:$D$31</c:f>
              <c:numCache>
                <c:formatCode>0%</c:formatCode>
                <c:ptCount val="26"/>
                <c:pt idx="0">
                  <c:v>1</c:v>
                </c:pt>
                <c:pt idx="1">
                  <c:v>0.98211230468240707</c:v>
                </c:pt>
                <c:pt idx="2">
                  <c:v>0.96453362936577958</c:v>
                </c:pt>
                <c:pt idx="3">
                  <c:v>0.94724803765198273</c:v>
                </c:pt>
                <c:pt idx="4">
                  <c:v>0.93024035613628253</c:v>
                </c:pt>
                <c:pt idx="5">
                  <c:v>0.91349610249517832</c:v>
                </c:pt>
                <c:pt idx="6">
                  <c:v>0.89700141884492035</c:v>
                </c:pt>
                <c:pt idx="7">
                  <c:v>0.88074300961942131</c:v>
                </c:pt>
                <c:pt idx="8">
                  <c:v>0.86470808328245241</c:v>
                </c:pt>
                <c:pt idx="9">
                  <c:v>0.84888429724107184</c:v>
                </c:pt>
                <c:pt idx="10">
                  <c:v>0.83325970536632044</c:v>
                </c:pt>
                <c:pt idx="11">
                  <c:v>0.81782270755403264</c:v>
                </c:pt>
                <c:pt idx="12">
                  <c:v>0.80256200077343809</c:v>
                </c:pt>
                <c:pt idx="13">
                  <c:v>0.78746653105391418</c:v>
                </c:pt>
                <c:pt idx="14">
                  <c:v>0.77252544585017269</c:v>
                </c:pt>
                <c:pt idx="15">
                  <c:v>0.75772804620215295</c:v>
                </c:pt>
                <c:pt idx="16">
                  <c:v>0.74306373806617942</c:v>
                </c:pt>
                <c:pt idx="17">
                  <c:v>0.72852198213591923</c:v>
                </c:pt>
                <c:pt idx="18">
                  <c:v>0.7140922413917985</c:v>
                </c:pt>
                <c:pt idx="19">
                  <c:v>0.69976392551092303</c:v>
                </c:pt>
                <c:pt idx="20">
                  <c:v>0.68552633112964734</c:v>
                </c:pt>
                <c:pt idx="21">
                  <c:v>0.67136857676886419</c:v>
                </c:pt>
                <c:pt idx="22">
                  <c:v>0.65727953099586911</c:v>
                </c:pt>
                <c:pt idx="23">
                  <c:v>0.64324773208995456</c:v>
                </c:pt>
                <c:pt idx="24">
                  <c:v>0.62926129707939682</c:v>
                </c:pt>
                <c:pt idx="25">
                  <c:v>0.61530781749431507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06-4E69-83F4-F2F7EEC66F57}"/>
            </c:ext>
          </c:extLst>
        </c:ser>
        <c:ser>
          <c:idx val="3"/>
          <c:order val="3"/>
          <c:tx>
            <c:strRef>
              <c:f>'ABC OFL Buffers'!$E$5</c:f>
              <c:strCache>
                <c:ptCount val="1"/>
                <c:pt idx="0">
                  <c:v>sd = 1.08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'ABC OFL Buffers'!$A$6:$A$31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Buffers'!$E$6:$E$31</c:f>
              <c:numCache>
                <c:formatCode>0%</c:formatCode>
                <c:ptCount val="26"/>
                <c:pt idx="0">
                  <c:v>1</c:v>
                </c:pt>
                <c:pt idx="1">
                  <c:v>0.97328880578122723</c:v>
                </c:pt>
                <c:pt idx="2">
                  <c:v>0.94727496883642426</c:v>
                </c:pt>
                <c:pt idx="3">
                  <c:v>0.9219249562719819</c:v>
                </c:pt>
                <c:pt idx="4">
                  <c:v>0.89720722983154211</c:v>
                </c:pt>
                <c:pt idx="5">
                  <c:v>0.87309207889022256</c:v>
                </c:pt>
                <c:pt idx="6">
                  <c:v>0.84955146863012065</c:v>
                </c:pt>
                <c:pt idx="7">
                  <c:v>0.82655890159451162</c:v>
                </c:pt>
                <c:pt idx="8">
                  <c:v>0.80408929103119398</c:v>
                </c:pt>
                <c:pt idx="9">
                  <c:v>0.78211884461535164</c:v>
                </c:pt>
                <c:pt idx="10">
                  <c:v>0.76062495729370783</c:v>
                </c:pt>
                <c:pt idx="11">
                  <c:v>0.73958611211826386</c:v>
                </c:pt>
                <c:pt idx="12">
                  <c:v>0.7189817880424344</c:v>
                </c:pt>
                <c:pt idx="13">
                  <c:v>0.69879237373706138</c:v>
                </c:pt>
                <c:pt idx="14">
                  <c:v>0.67899908655016528</c:v>
                </c:pt>
                <c:pt idx="15">
                  <c:v>0.65958389578326893</c:v>
                </c:pt>
                <c:pt idx="16">
                  <c:v>0.64052944948905499</c:v>
                </c:pt>
                <c:pt idx="17">
                  <c:v>0.62181900400962009</c:v>
                </c:pt>
                <c:pt idx="18">
                  <c:v>0.60343635547061358</c:v>
                </c:pt>
                <c:pt idx="19">
                  <c:v>0.58536577242212018</c:v>
                </c:pt>
                <c:pt idx="20">
                  <c:v>0.56759192876924713</c:v>
                </c:pt>
                <c:pt idx="21">
                  <c:v>0.55009983605955126</c:v>
                </c:pt>
                <c:pt idx="22">
                  <c:v>0.53287477408441386</c:v>
                </c:pt>
                <c:pt idx="23">
                  <c:v>0.51590221859845187</c:v>
                </c:pt>
                <c:pt idx="24">
                  <c:v>0.49916776475282354</c:v>
                </c:pt>
                <c:pt idx="25">
                  <c:v>0.48265704455777725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06-4E69-83F4-F2F7EEC66F57}"/>
            </c:ext>
          </c:extLst>
        </c:ser>
        <c:ser>
          <c:idx val="4"/>
          <c:order val="4"/>
          <c:tx>
            <c:strRef>
              <c:f>'ABC OFL Buffers'!$F$5</c:f>
              <c:strCache>
                <c:ptCount val="1"/>
                <c:pt idx="0">
                  <c:v>sd = 1.44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xVal>
            <c:numRef>
              <c:f>'ABC OFL Buffers'!$A$6:$A$31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Buffers'!$F$6:$F$31</c:f>
              <c:numCache>
                <c:formatCode>0%</c:formatCode>
                <c:ptCount val="26"/>
                <c:pt idx="0">
                  <c:v>1</c:v>
                </c:pt>
                <c:pt idx="1">
                  <c:v>0.96454457900858903</c:v>
                </c:pt>
                <c:pt idx="2">
                  <c:v>0.93032512217752295</c:v>
                </c:pt>
                <c:pt idx="3">
                  <c:v>0.89727884483553211</c:v>
                </c:pt>
                <c:pt idx="4">
                  <c:v>0.86534712018455784</c:v>
                </c:pt>
                <c:pt idx="5">
                  <c:v>0.83447512927388134</c:v>
                </c:pt>
                <c:pt idx="6">
                  <c:v>0.80461154540980018</c:v>
                </c:pt>
                <c:pt idx="7">
                  <c:v>0.77570824899347612</c:v>
                </c:pt>
                <c:pt idx="8">
                  <c:v>0.74772006929401269</c:v>
                </c:pt>
                <c:pt idx="9">
                  <c:v>0.72060455010246827</c:v>
                </c:pt>
                <c:pt idx="10">
                  <c:v>0.69432173658716712</c:v>
                </c:pt>
                <c:pt idx="11">
                  <c:v>0.66883398099100888</c:v>
                </c:pt>
                <c:pt idx="12">
                  <c:v>0.64410576508546402</c:v>
                </c:pt>
                <c:pt idx="13">
                  <c:v>0.62010353753008529</c:v>
                </c:pt>
                <c:pt idx="14">
                  <c:v>0.59679556448600812</c:v>
                </c:pt>
                <c:pt idx="15">
                  <c:v>0.57415179200133204</c:v>
                </c:pt>
                <c:pt idx="16">
                  <c:v>0.55214371882888369</c:v>
                </c:pt>
                <c:pt idx="17">
                  <c:v>0.53074427845524863</c:v>
                </c:pt>
                <c:pt idx="18">
                  <c:v>0.50992772921596252</c:v>
                </c:pt>
                <c:pt idx="19">
                  <c:v>0.48966955144645669</c:v>
                </c:pt>
                <c:pt idx="20">
                  <c:v>0.46994635067207491</c:v>
                </c:pt>
                <c:pt idx="21">
                  <c:v>0.45073576587265024</c:v>
                </c:pt>
                <c:pt idx="22">
                  <c:v>0.43201638186614971</c:v>
                </c:pt>
                <c:pt idx="23">
                  <c:v>0.41376764483886996</c:v>
                </c:pt>
                <c:pt idx="24">
                  <c:v>0.39596978000204497</c:v>
                </c:pt>
                <c:pt idx="25">
                  <c:v>0.37860371026961731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06-4E69-83F4-F2F7EEC6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360815"/>
        <c:axId val="1337362895"/>
      </c:scatterChart>
      <c:valAx>
        <c:axId val="1337360815"/>
        <c:scaling>
          <c:orientation val="minMax"/>
          <c:max val="0.5"/>
          <c:min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Probability of Overfishing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62895"/>
        <c:crosses val="autoZero"/>
        <c:crossBetween val="midCat"/>
      </c:valAx>
      <c:valAx>
        <c:axId val="13373628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60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Buffer between OFL and ABC  Ralston&amp;d (dX*)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'ABC OFL Buffers'!$J$5</c:f>
              <c:strCache>
                <c:ptCount val="1"/>
                <c:pt idx="0">
                  <c:v>d=1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'ABC OFL Buffers'!$I$6:$I$31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Buffers'!$J$6:$J$31</c:f>
              <c:numCache>
                <c:formatCode>0%</c:formatCode>
                <c:ptCount val="26"/>
                <c:pt idx="0">
                  <c:v>1</c:v>
                </c:pt>
                <c:pt idx="1">
                  <c:v>0.99101579436576437</c:v>
                </c:pt>
                <c:pt idx="2">
                  <c:v>0.98210673012956162</c:v>
                </c:pt>
                <c:pt idx="3">
                  <c:v>0.97326668372650194</c:v>
                </c:pt>
                <c:pt idx="4">
                  <c:v>0.96448968689990799</c:v>
                </c:pt>
                <c:pt idx="5">
                  <c:v>0.95576990039191878</c:v>
                </c:pt>
                <c:pt idx="6">
                  <c:v>0.94710158845021497</c:v>
                </c:pt>
                <c:pt idx="7">
                  <c:v>0.93847909386380113</c:v>
                </c:pt>
                <c:pt idx="8">
                  <c:v>0.92989681324459461</c:v>
                </c:pt>
                <c:pt idx="9">
                  <c:v>0.92134917226916302</c:v>
                </c:pt>
                <c:pt idx="10">
                  <c:v>0.91283060058606735</c:v>
                </c:pt>
                <c:pt idx="11">
                  <c:v>0.90433550607837609</c:v>
                </c:pt>
                <c:pt idx="12">
                  <c:v>0.89585824814723791</c:v>
                </c:pt>
                <c:pt idx="13">
                  <c:v>0.88739310964978435</c:v>
                </c:pt>
                <c:pt idx="14">
                  <c:v>0.87893426708154498</c:v>
                </c:pt>
                <c:pt idx="15">
                  <c:v>0.87047575853791181</c:v>
                </c:pt>
                <c:pt idx="16">
                  <c:v>0.86201144891827242</c:v>
                </c:pt>
                <c:pt idx="17">
                  <c:v>0.85353499174662972</c:v>
                </c:pt>
                <c:pt idx="18">
                  <c:v>0.84503978686911452</c:v>
                </c:pt>
                <c:pt idx="19">
                  <c:v>0.8365189331455225</c:v>
                </c:pt>
                <c:pt idx="20">
                  <c:v>0.82796517507057465</c:v>
                </c:pt>
                <c:pt idx="21">
                  <c:v>0.81937084202994692</c:v>
                </c:pt>
                <c:pt idx="22">
                  <c:v>0.8107277786013436</c:v>
                </c:pt>
                <c:pt idx="23">
                  <c:v>0.80202726393181589</c:v>
                </c:pt>
                <c:pt idx="24">
                  <c:v>0.79325991773150673</c:v>
                </c:pt>
                <c:pt idx="25">
                  <c:v>0.7844155897828109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E4-4C5D-BF0D-C5C2E3987413}"/>
            </c:ext>
          </c:extLst>
        </c:ser>
        <c:ser>
          <c:idx val="1"/>
          <c:order val="1"/>
          <c:tx>
            <c:strRef>
              <c:f>'ABC OFL Buffers'!$K$5</c:f>
              <c:strCache>
                <c:ptCount val="1"/>
                <c:pt idx="0">
                  <c:v>d=0.8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'ABC OFL Buffers'!$I$6:$I$31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Buffers'!$K$6:$K$31</c:f>
              <c:numCache>
                <c:formatCode>0%</c:formatCode>
                <c:ptCount val="26"/>
                <c:pt idx="0">
                  <c:v>0.8</c:v>
                </c:pt>
                <c:pt idx="1">
                  <c:v>0.79281263549261149</c:v>
                </c:pt>
                <c:pt idx="2">
                  <c:v>0.7856853841036493</c:v>
                </c:pt>
                <c:pt idx="3">
                  <c:v>0.77861334698120155</c:v>
                </c:pt>
                <c:pt idx="4">
                  <c:v>0.77159174951992648</c:v>
                </c:pt>
                <c:pt idx="5">
                  <c:v>0.76461592031353509</c:v>
                </c:pt>
                <c:pt idx="6">
                  <c:v>0.757681270760172</c:v>
                </c:pt>
                <c:pt idx="7">
                  <c:v>0.75078327509104092</c:v>
                </c:pt>
                <c:pt idx="8">
                  <c:v>0.74391745059567571</c:v>
                </c:pt>
                <c:pt idx="9">
                  <c:v>0.73707933781533042</c:v>
                </c:pt>
                <c:pt idx="10">
                  <c:v>0.73026448046885395</c:v>
                </c:pt>
                <c:pt idx="11">
                  <c:v>0.72346840486270092</c:v>
                </c:pt>
                <c:pt idx="12">
                  <c:v>0.71668659851779037</c:v>
                </c:pt>
                <c:pt idx="13">
                  <c:v>0.70991448771982757</c:v>
                </c:pt>
                <c:pt idx="14">
                  <c:v>0.70314741366523603</c:v>
                </c:pt>
                <c:pt idx="15">
                  <c:v>0.69638060683032954</c:v>
                </c:pt>
                <c:pt idx="16">
                  <c:v>0.68960915913461796</c:v>
                </c:pt>
                <c:pt idx="17">
                  <c:v>0.68282799339730382</c:v>
                </c:pt>
                <c:pt idx="18">
                  <c:v>0.67603182949529161</c:v>
                </c:pt>
                <c:pt idx="19">
                  <c:v>0.669215146516418</c:v>
                </c:pt>
                <c:pt idx="20">
                  <c:v>0.66237214005645972</c:v>
                </c:pt>
                <c:pt idx="21">
                  <c:v>0.65549667362395758</c:v>
                </c:pt>
                <c:pt idx="22">
                  <c:v>0.64858222288107492</c:v>
                </c:pt>
                <c:pt idx="23">
                  <c:v>0.6416218111454528</c:v>
                </c:pt>
                <c:pt idx="24">
                  <c:v>0.63460793418520545</c:v>
                </c:pt>
                <c:pt idx="25">
                  <c:v>0.62753247182624872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E4-4C5D-BF0D-C5C2E3987413}"/>
            </c:ext>
          </c:extLst>
        </c:ser>
        <c:ser>
          <c:idx val="2"/>
          <c:order val="2"/>
          <c:tx>
            <c:strRef>
              <c:f>'ABC OFL Buffers'!$L$5</c:f>
              <c:strCache>
                <c:ptCount val="1"/>
                <c:pt idx="0">
                  <c:v>d=0.6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'ABC OFL Buffers'!$I$6:$I$31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Buffers'!$L$6:$L$31</c:f>
              <c:numCache>
                <c:formatCode>0%</c:formatCode>
                <c:ptCount val="26"/>
                <c:pt idx="0">
                  <c:v>0.6</c:v>
                </c:pt>
                <c:pt idx="1">
                  <c:v>0.59460947661945862</c:v>
                </c:pt>
                <c:pt idx="2">
                  <c:v>0.58926403807773697</c:v>
                </c:pt>
                <c:pt idx="3">
                  <c:v>0.58396001023590116</c:v>
                </c:pt>
                <c:pt idx="4">
                  <c:v>0.57869381213994475</c:v>
                </c:pt>
                <c:pt idx="5">
                  <c:v>0.57346194023515129</c:v>
                </c:pt>
                <c:pt idx="6">
                  <c:v>0.56826095307012892</c:v>
                </c:pt>
                <c:pt idx="7">
                  <c:v>0.56308745631828061</c:v>
                </c:pt>
                <c:pt idx="8">
                  <c:v>0.5579380879467567</c:v>
                </c:pt>
                <c:pt idx="9">
                  <c:v>0.55280950336149781</c:v>
                </c:pt>
                <c:pt idx="10">
                  <c:v>0.54769836035164043</c:v>
                </c:pt>
                <c:pt idx="11">
                  <c:v>0.54260130364702563</c:v>
                </c:pt>
                <c:pt idx="12">
                  <c:v>0.53751494888834273</c:v>
                </c:pt>
                <c:pt idx="13">
                  <c:v>0.53243586578987057</c:v>
                </c:pt>
                <c:pt idx="14">
                  <c:v>0.52736056024892697</c:v>
                </c:pt>
                <c:pt idx="15">
                  <c:v>0.52228545512274704</c:v>
                </c:pt>
                <c:pt idx="16">
                  <c:v>0.51720686935096338</c:v>
                </c:pt>
                <c:pt idx="17">
                  <c:v>0.51212099504797781</c:v>
                </c:pt>
                <c:pt idx="18">
                  <c:v>0.50702387212146871</c:v>
                </c:pt>
                <c:pt idx="19">
                  <c:v>0.5019113598873135</c:v>
                </c:pt>
                <c:pt idx="20">
                  <c:v>0.49677910504234479</c:v>
                </c:pt>
                <c:pt idx="21">
                  <c:v>0.49162250521796813</c:v>
                </c:pt>
                <c:pt idx="22">
                  <c:v>0.48643666716080614</c:v>
                </c:pt>
                <c:pt idx="23">
                  <c:v>0.48121635835908949</c:v>
                </c:pt>
                <c:pt idx="24">
                  <c:v>0.475955950638904</c:v>
                </c:pt>
                <c:pt idx="25">
                  <c:v>0.47064935386968654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E4-4C5D-BF0D-C5C2E3987413}"/>
            </c:ext>
          </c:extLst>
        </c:ser>
        <c:ser>
          <c:idx val="3"/>
          <c:order val="3"/>
          <c:tx>
            <c:strRef>
              <c:f>'ABC OFL Buffers'!$M$5</c:f>
              <c:strCache>
                <c:ptCount val="1"/>
                <c:pt idx="0">
                  <c:v>d=0.4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'ABC OFL Buffers'!$I$6:$I$31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Buffers'!$M$6:$M$31</c:f>
              <c:numCache>
                <c:formatCode>0%</c:formatCode>
                <c:ptCount val="26"/>
                <c:pt idx="0">
                  <c:v>0.4</c:v>
                </c:pt>
                <c:pt idx="1">
                  <c:v>0.39640631774630575</c:v>
                </c:pt>
                <c:pt idx="2">
                  <c:v>0.39284269205182465</c:v>
                </c:pt>
                <c:pt idx="3">
                  <c:v>0.38930667349060077</c:v>
                </c:pt>
                <c:pt idx="4">
                  <c:v>0.38579587475996324</c:v>
                </c:pt>
                <c:pt idx="5">
                  <c:v>0.38230796015676755</c:v>
                </c:pt>
                <c:pt idx="6">
                  <c:v>0.378840635380086</c:v>
                </c:pt>
                <c:pt idx="7">
                  <c:v>0.37539163754552046</c:v>
                </c:pt>
                <c:pt idx="8">
                  <c:v>0.37195872529783786</c:v>
                </c:pt>
                <c:pt idx="9">
                  <c:v>0.36853966890766521</c:v>
                </c:pt>
                <c:pt idx="10">
                  <c:v>0.36513224023442697</c:v>
                </c:pt>
                <c:pt idx="11">
                  <c:v>0.36173420243135046</c:v>
                </c:pt>
                <c:pt idx="12">
                  <c:v>0.35834329925889519</c:v>
                </c:pt>
                <c:pt idx="13">
                  <c:v>0.35495724385991378</c:v>
                </c:pt>
                <c:pt idx="14">
                  <c:v>0.35157370683261802</c:v>
                </c:pt>
                <c:pt idx="15">
                  <c:v>0.34819030341516477</c:v>
                </c:pt>
                <c:pt idx="16">
                  <c:v>0.34480457956730898</c:v>
                </c:pt>
                <c:pt idx="17">
                  <c:v>0.34141399669865191</c:v>
                </c:pt>
                <c:pt idx="18">
                  <c:v>0.33801591474764581</c:v>
                </c:pt>
                <c:pt idx="19">
                  <c:v>0.334607573258209</c:v>
                </c:pt>
                <c:pt idx="20">
                  <c:v>0.33118607002822986</c:v>
                </c:pt>
                <c:pt idx="21">
                  <c:v>0.32774833681197879</c:v>
                </c:pt>
                <c:pt idx="22">
                  <c:v>0.32429111144053746</c:v>
                </c:pt>
                <c:pt idx="23">
                  <c:v>0.3208109055727264</c:v>
                </c:pt>
                <c:pt idx="24">
                  <c:v>0.31730396709260272</c:v>
                </c:pt>
                <c:pt idx="25">
                  <c:v>0.31376623591312436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E4-4C5D-BF0D-C5C2E3987413}"/>
            </c:ext>
          </c:extLst>
        </c:ser>
        <c:ser>
          <c:idx val="4"/>
          <c:order val="4"/>
          <c:tx>
            <c:strRef>
              <c:f>'ABC OFL Buffers'!$N$5</c:f>
              <c:strCache>
                <c:ptCount val="1"/>
                <c:pt idx="0">
                  <c:v>d=0.2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'ABC OFL Buffers'!$I$6:$I$31</c:f>
              <c:numCache>
                <c:formatCode>General</c:formatCode>
                <c:ptCount val="26"/>
                <c:pt idx="0">
                  <c:v>0.5</c:v>
                </c:pt>
                <c:pt idx="1">
                  <c:v>0.49</c:v>
                </c:pt>
                <c:pt idx="2">
                  <c:v>0.48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0.42</c:v>
                </c:pt>
                <c:pt idx="9">
                  <c:v>0.41</c:v>
                </c:pt>
                <c:pt idx="10">
                  <c:v>0.4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0.26</c:v>
                </c:pt>
                <c:pt idx="25">
                  <c:v>0.25</c:v>
                </c:pt>
              </c:numCache>
            </c:numRef>
          </c:xVal>
          <c:yVal>
            <c:numRef>
              <c:f>'ABC OFL Buffers'!$N$6:$N$31</c:f>
              <c:numCache>
                <c:formatCode>0%</c:formatCode>
                <c:ptCount val="26"/>
                <c:pt idx="0">
                  <c:v>0.2</c:v>
                </c:pt>
                <c:pt idx="1">
                  <c:v>0.19820315887315287</c:v>
                </c:pt>
                <c:pt idx="2">
                  <c:v>0.19642134602591232</c:v>
                </c:pt>
                <c:pt idx="3">
                  <c:v>0.19465333674530039</c:v>
                </c:pt>
                <c:pt idx="4">
                  <c:v>0.19289793737998162</c:v>
                </c:pt>
                <c:pt idx="5">
                  <c:v>0.19115398007838377</c:v>
                </c:pt>
                <c:pt idx="6">
                  <c:v>0.189420317690043</c:v>
                </c:pt>
                <c:pt idx="7">
                  <c:v>0.18769581877276023</c:v>
                </c:pt>
                <c:pt idx="8">
                  <c:v>0.18597936264891893</c:v>
                </c:pt>
                <c:pt idx="9">
                  <c:v>0.1842698344538326</c:v>
                </c:pt>
                <c:pt idx="10">
                  <c:v>0.18256612011721349</c:v>
                </c:pt>
                <c:pt idx="11">
                  <c:v>0.18086710121567523</c:v>
                </c:pt>
                <c:pt idx="12">
                  <c:v>0.17917164962944759</c:v>
                </c:pt>
                <c:pt idx="13">
                  <c:v>0.17747862192995689</c:v>
                </c:pt>
                <c:pt idx="14">
                  <c:v>0.17578685341630901</c:v>
                </c:pt>
                <c:pt idx="15">
                  <c:v>0.17409515170758239</c:v>
                </c:pt>
                <c:pt idx="16">
                  <c:v>0.17240228978365449</c:v>
                </c:pt>
                <c:pt idx="17">
                  <c:v>0.17070699834932596</c:v>
                </c:pt>
                <c:pt idx="18">
                  <c:v>0.1690079573738229</c:v>
                </c:pt>
                <c:pt idx="19">
                  <c:v>0.1673037866291045</c:v>
                </c:pt>
                <c:pt idx="20">
                  <c:v>0.16559303501411493</c:v>
                </c:pt>
                <c:pt idx="21">
                  <c:v>0.1638741684059894</c:v>
                </c:pt>
                <c:pt idx="22">
                  <c:v>0.16214555572026873</c:v>
                </c:pt>
                <c:pt idx="23">
                  <c:v>0.1604054527863632</c:v>
                </c:pt>
                <c:pt idx="24">
                  <c:v>0.15865198354630136</c:v>
                </c:pt>
                <c:pt idx="25">
                  <c:v>0.15688311795656218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E4-4C5D-BF0D-C5C2E398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590687"/>
        <c:axId val="877592767"/>
      </c:scatterChart>
      <c:valAx>
        <c:axId val="877590687"/>
        <c:scaling>
          <c:orientation val="minMax"/>
          <c:max val="0.5"/>
          <c:min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  <a:r>
                  <a:rPr lang="en-US" baseline="0"/>
                  <a:t> OF OVERFISHING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92767"/>
        <c:crosses val="autoZero"/>
        <c:crossBetween val="midCat"/>
      </c:valAx>
      <c:valAx>
        <c:axId val="87759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906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ABC Control Rule (P*</a:t>
            </a:r>
            <a:r>
              <a:rPr lang="en-US" baseline="0"/>
              <a:t> = 0.4; Sigma = 0.36)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of Control Rule'!$Q$4</c:f>
              <c:strCache>
                <c:ptCount val="1"/>
                <c:pt idx="0">
                  <c:v>dX_Bmsy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of Control Rule'!$N$5:$N$25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'Example of Control Rule'!$Q$5:$Q$25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0.10142562228734081</c:v>
                </c:pt>
                <c:pt idx="3">
                  <c:v>0.20285124457468162</c:v>
                </c:pt>
                <c:pt idx="4">
                  <c:v>0.30427686686202243</c:v>
                </c:pt>
                <c:pt idx="5">
                  <c:v>0.40570248914936324</c:v>
                </c:pt>
                <c:pt idx="6">
                  <c:v>0.50712811143670411</c:v>
                </c:pt>
                <c:pt idx="7">
                  <c:v>0.60855373372404487</c:v>
                </c:pt>
                <c:pt idx="8">
                  <c:v>0.70997935601138573</c:v>
                </c:pt>
                <c:pt idx="9">
                  <c:v>0.81140497829872649</c:v>
                </c:pt>
                <c:pt idx="10">
                  <c:v>0.91283060058606735</c:v>
                </c:pt>
                <c:pt idx="11">
                  <c:v>0.91283060058606735</c:v>
                </c:pt>
                <c:pt idx="12">
                  <c:v>0.91283060058606735</c:v>
                </c:pt>
                <c:pt idx="13">
                  <c:v>0.91283060058606735</c:v>
                </c:pt>
                <c:pt idx="14">
                  <c:v>0.91283060058606735</c:v>
                </c:pt>
                <c:pt idx="15">
                  <c:v>0.91283060058606735</c:v>
                </c:pt>
                <c:pt idx="16">
                  <c:v>0.91283060058606735</c:v>
                </c:pt>
                <c:pt idx="17">
                  <c:v>0.91283060058606735</c:v>
                </c:pt>
                <c:pt idx="18">
                  <c:v>0.91283060058606735</c:v>
                </c:pt>
                <c:pt idx="19">
                  <c:v>0.91283060058606735</c:v>
                </c:pt>
                <c:pt idx="2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1E-4C10-88FA-08915458FA03}"/>
            </c:ext>
          </c:extLst>
        </c:ser>
        <c:ser>
          <c:idx val="1"/>
          <c:order val="1"/>
          <c:tx>
            <c:strRef>
              <c:f>'Example of Control Rule'!$R$4</c:f>
              <c:strCache>
                <c:ptCount val="1"/>
                <c:pt idx="0">
                  <c:v>dX_MSST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'Example of Control Rule'!$N$5:$N$25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'Example of Control Rule'!$R$5:$R$25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0.22820765014651684</c:v>
                </c:pt>
                <c:pt idx="3">
                  <c:v>0.45641530029303368</c:v>
                </c:pt>
                <c:pt idx="4">
                  <c:v>0.68462295043955046</c:v>
                </c:pt>
                <c:pt idx="5">
                  <c:v>0.91283060058606735</c:v>
                </c:pt>
                <c:pt idx="6">
                  <c:v>0.91283060058606735</c:v>
                </c:pt>
                <c:pt idx="7">
                  <c:v>0.91283060058606735</c:v>
                </c:pt>
                <c:pt idx="8">
                  <c:v>0.91283060058606735</c:v>
                </c:pt>
                <c:pt idx="9">
                  <c:v>0.91283060058606735</c:v>
                </c:pt>
                <c:pt idx="10">
                  <c:v>0.91283060058606735</c:v>
                </c:pt>
                <c:pt idx="11">
                  <c:v>0.91283060058606735</c:v>
                </c:pt>
                <c:pt idx="12">
                  <c:v>0.91283060058606735</c:v>
                </c:pt>
                <c:pt idx="13">
                  <c:v>0.91283060058606735</c:v>
                </c:pt>
                <c:pt idx="14">
                  <c:v>0.91283060058606735</c:v>
                </c:pt>
                <c:pt idx="15">
                  <c:v>0.91283060058606735</c:v>
                </c:pt>
                <c:pt idx="16">
                  <c:v>0.91283060058606735</c:v>
                </c:pt>
                <c:pt idx="17">
                  <c:v>0.91283060058606735</c:v>
                </c:pt>
                <c:pt idx="18">
                  <c:v>0.91283060058606735</c:v>
                </c:pt>
                <c:pt idx="19">
                  <c:v>0.91283060058606735</c:v>
                </c:pt>
                <c:pt idx="2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1E-4C10-88FA-08915458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876031"/>
        <c:axId val="1746884351"/>
      </c:scatterChart>
      <c:valAx>
        <c:axId val="1746876031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B/BMSY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84351"/>
        <c:crosses val="autoZero"/>
        <c:crossBetween val="midCat"/>
      </c:valAx>
      <c:valAx>
        <c:axId val="174688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7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ABC Control Rule (P*</a:t>
            </a:r>
            <a:r>
              <a:rPr lang="en-US" baseline="0"/>
              <a:t> = 0.4; Sigma = 0.36)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of Control Rule'!$Q$4</c:f>
              <c:strCache>
                <c:ptCount val="1"/>
                <c:pt idx="0">
                  <c:v>dX_Bmsy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of Control Rule'!$N$5:$N$25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'Example of Control Rule'!$Q$5:$Q$25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0.10142562228734081</c:v>
                </c:pt>
                <c:pt idx="3">
                  <c:v>0.20285124457468162</c:v>
                </c:pt>
                <c:pt idx="4">
                  <c:v>0.30427686686202243</c:v>
                </c:pt>
                <c:pt idx="5">
                  <c:v>0.40570248914936324</c:v>
                </c:pt>
                <c:pt idx="6">
                  <c:v>0.50712811143670411</c:v>
                </c:pt>
                <c:pt idx="7">
                  <c:v>0.60855373372404487</c:v>
                </c:pt>
                <c:pt idx="8">
                  <c:v>0.70997935601138573</c:v>
                </c:pt>
                <c:pt idx="9">
                  <c:v>0.81140497829872649</c:v>
                </c:pt>
                <c:pt idx="10">
                  <c:v>0.91283060058606735</c:v>
                </c:pt>
                <c:pt idx="11">
                  <c:v>0.91283060058606735</c:v>
                </c:pt>
                <c:pt idx="12">
                  <c:v>0.91283060058606735</c:v>
                </c:pt>
                <c:pt idx="13">
                  <c:v>0.91283060058606735</c:v>
                </c:pt>
                <c:pt idx="14">
                  <c:v>0.91283060058606735</c:v>
                </c:pt>
                <c:pt idx="15">
                  <c:v>0.91283060058606735</c:v>
                </c:pt>
                <c:pt idx="16">
                  <c:v>0.91283060058606735</c:v>
                </c:pt>
                <c:pt idx="17">
                  <c:v>0.91283060058606735</c:v>
                </c:pt>
                <c:pt idx="18">
                  <c:v>0.91283060058606735</c:v>
                </c:pt>
                <c:pt idx="19">
                  <c:v>0.91283060058606735</c:v>
                </c:pt>
                <c:pt idx="2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FC-4787-B2E3-962D96C96267}"/>
            </c:ext>
          </c:extLst>
        </c:ser>
        <c:ser>
          <c:idx val="1"/>
          <c:order val="1"/>
          <c:tx>
            <c:strRef>
              <c:f>'Example of Control Rule'!$R$4</c:f>
              <c:strCache>
                <c:ptCount val="1"/>
                <c:pt idx="0">
                  <c:v>dX_MSST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'Example of Control Rule'!$N$5:$N$25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'Example of Control Rule'!$R$5:$R$25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0.22820765014651684</c:v>
                </c:pt>
                <c:pt idx="3">
                  <c:v>0.45641530029303368</c:v>
                </c:pt>
                <c:pt idx="4">
                  <c:v>0.68462295043955046</c:v>
                </c:pt>
                <c:pt idx="5">
                  <c:v>0.91283060058606735</c:v>
                </c:pt>
                <c:pt idx="6">
                  <c:v>0.91283060058606735</c:v>
                </c:pt>
                <c:pt idx="7">
                  <c:v>0.91283060058606735</c:v>
                </c:pt>
                <c:pt idx="8">
                  <c:v>0.91283060058606735</c:v>
                </c:pt>
                <c:pt idx="9">
                  <c:v>0.91283060058606735</c:v>
                </c:pt>
                <c:pt idx="10">
                  <c:v>0.91283060058606735</c:v>
                </c:pt>
                <c:pt idx="11">
                  <c:v>0.91283060058606735</c:v>
                </c:pt>
                <c:pt idx="12">
                  <c:v>0.91283060058606735</c:v>
                </c:pt>
                <c:pt idx="13">
                  <c:v>0.91283060058606735</c:v>
                </c:pt>
                <c:pt idx="14">
                  <c:v>0.91283060058606735</c:v>
                </c:pt>
                <c:pt idx="15">
                  <c:v>0.91283060058606735</c:v>
                </c:pt>
                <c:pt idx="16">
                  <c:v>0.91283060058606735</c:v>
                </c:pt>
                <c:pt idx="17">
                  <c:v>0.91283060058606735</c:v>
                </c:pt>
                <c:pt idx="18">
                  <c:v>0.91283060058606735</c:v>
                </c:pt>
                <c:pt idx="19">
                  <c:v>0.91283060058606735</c:v>
                </c:pt>
                <c:pt idx="2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FC-4787-B2E3-962D96C9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876031"/>
        <c:axId val="1746884351"/>
      </c:scatterChart>
      <c:valAx>
        <c:axId val="174687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B/BMSY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84351"/>
        <c:crosses val="autoZero"/>
        <c:crossBetween val="midCat"/>
      </c:valAx>
      <c:valAx>
        <c:axId val="174688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7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ABC Control Rule (P*</a:t>
            </a:r>
            <a:r>
              <a:rPr lang="en-US" baseline="0"/>
              <a:t> = 0.4; Sigma = 0.36)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2'!$J$4</c:f>
              <c:strCache>
                <c:ptCount val="1"/>
                <c:pt idx="0">
                  <c:v>dX_Bmsy</c:v>
                </c:pt>
              </c:strCache>
            </c:strRef>
          </c:tx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2'!$G$5:$G$65</c:f>
              <c:numCache>
                <c:formatCode>General</c:formatCode>
                <c:ptCount val="6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</c:numCache>
            </c:numRef>
          </c:xVal>
          <c:yVal>
            <c:numRef>
              <c:f>'Example 2'!$J$5:$J$65</c:f>
              <c:numCache>
                <c:formatCode>0.000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0.27384918017582022</c:v>
                </c:pt>
                <c:pt idx="3">
                  <c:v>0.30934814797638943</c:v>
                </c:pt>
                <c:pt idx="4">
                  <c:v>0.34484711577695876</c:v>
                </c:pt>
                <c:pt idx="5">
                  <c:v>0.38034608357752803</c:v>
                </c:pt>
                <c:pt idx="6">
                  <c:v>0.4158450513780973</c:v>
                </c:pt>
                <c:pt idx="7">
                  <c:v>0.45134401917866662</c:v>
                </c:pt>
                <c:pt idx="8">
                  <c:v>0.48684298697923589</c:v>
                </c:pt>
                <c:pt idx="9">
                  <c:v>0.52234195477980516</c:v>
                </c:pt>
                <c:pt idx="10">
                  <c:v>0.55784092258037443</c:v>
                </c:pt>
                <c:pt idx="11">
                  <c:v>0.5933398903809437</c:v>
                </c:pt>
                <c:pt idx="12">
                  <c:v>0.62883885818151308</c:v>
                </c:pt>
                <c:pt idx="13">
                  <c:v>0.66433782598208224</c:v>
                </c:pt>
                <c:pt idx="14">
                  <c:v>0.69983679378265162</c:v>
                </c:pt>
                <c:pt idx="15">
                  <c:v>0.73533576158322089</c:v>
                </c:pt>
                <c:pt idx="16">
                  <c:v>0.77083472938379005</c:v>
                </c:pt>
                <c:pt idx="17">
                  <c:v>0.80633369718435943</c:v>
                </c:pt>
                <c:pt idx="18">
                  <c:v>0.84183266498492859</c:v>
                </c:pt>
                <c:pt idx="19">
                  <c:v>0.87733163278549797</c:v>
                </c:pt>
                <c:pt idx="20">
                  <c:v>0.91283060058606735</c:v>
                </c:pt>
                <c:pt idx="21">
                  <c:v>0.91283060058606735</c:v>
                </c:pt>
                <c:pt idx="22">
                  <c:v>0.91283060058606735</c:v>
                </c:pt>
                <c:pt idx="23">
                  <c:v>0.91283060058606735</c:v>
                </c:pt>
                <c:pt idx="24">
                  <c:v>0.91283060058606735</c:v>
                </c:pt>
                <c:pt idx="25">
                  <c:v>0.91283060058606735</c:v>
                </c:pt>
                <c:pt idx="26">
                  <c:v>0.91283060058606735</c:v>
                </c:pt>
                <c:pt idx="27">
                  <c:v>0.91283060058606735</c:v>
                </c:pt>
                <c:pt idx="28">
                  <c:v>0.91283060058606735</c:v>
                </c:pt>
                <c:pt idx="29">
                  <c:v>0.91283060058606735</c:v>
                </c:pt>
                <c:pt idx="30">
                  <c:v>0.91283060058606735</c:v>
                </c:pt>
                <c:pt idx="31">
                  <c:v>0.91283060058606735</c:v>
                </c:pt>
                <c:pt idx="32">
                  <c:v>0.91283060058606735</c:v>
                </c:pt>
                <c:pt idx="33">
                  <c:v>0.91283060058606735</c:v>
                </c:pt>
                <c:pt idx="34">
                  <c:v>0.91283060058606735</c:v>
                </c:pt>
                <c:pt idx="35">
                  <c:v>0.91283060058606735</c:v>
                </c:pt>
                <c:pt idx="36">
                  <c:v>0.91283060058606735</c:v>
                </c:pt>
                <c:pt idx="37">
                  <c:v>0.91283060058606735</c:v>
                </c:pt>
                <c:pt idx="38">
                  <c:v>0.91283060058606735</c:v>
                </c:pt>
                <c:pt idx="39">
                  <c:v>0.91283060058606735</c:v>
                </c:pt>
                <c:pt idx="40">
                  <c:v>0.91283060058606735</c:v>
                </c:pt>
                <c:pt idx="41">
                  <c:v>0.91283060058606735</c:v>
                </c:pt>
                <c:pt idx="42">
                  <c:v>0.91283060058606735</c:v>
                </c:pt>
                <c:pt idx="43">
                  <c:v>0.91283060058606735</c:v>
                </c:pt>
                <c:pt idx="44">
                  <c:v>0.91283060058606735</c:v>
                </c:pt>
                <c:pt idx="45">
                  <c:v>0.91283060058606735</c:v>
                </c:pt>
                <c:pt idx="46">
                  <c:v>0.91283060058606735</c:v>
                </c:pt>
                <c:pt idx="47">
                  <c:v>0.91283060058606735</c:v>
                </c:pt>
                <c:pt idx="48">
                  <c:v>0.91283060058606735</c:v>
                </c:pt>
                <c:pt idx="49">
                  <c:v>0.91283060058606735</c:v>
                </c:pt>
                <c:pt idx="50">
                  <c:v>0.91283060058606735</c:v>
                </c:pt>
                <c:pt idx="51">
                  <c:v>0.91283060058606735</c:v>
                </c:pt>
                <c:pt idx="52">
                  <c:v>0.91283060058606735</c:v>
                </c:pt>
                <c:pt idx="53">
                  <c:v>0.91283060058606735</c:v>
                </c:pt>
                <c:pt idx="54">
                  <c:v>0.91283060058606735</c:v>
                </c:pt>
                <c:pt idx="55">
                  <c:v>0.91283060058606735</c:v>
                </c:pt>
                <c:pt idx="56">
                  <c:v>0.91283060058606735</c:v>
                </c:pt>
                <c:pt idx="57">
                  <c:v>0.91283060058606735</c:v>
                </c:pt>
                <c:pt idx="58">
                  <c:v>0.91283060058606735</c:v>
                </c:pt>
                <c:pt idx="59">
                  <c:v>0.91283060058606735</c:v>
                </c:pt>
                <c:pt idx="6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0-4771-86F8-42CD35CE0C6A}"/>
            </c:ext>
          </c:extLst>
        </c:ser>
        <c:ser>
          <c:idx val="1"/>
          <c:order val="1"/>
          <c:tx>
            <c:strRef>
              <c:f>'Example 2'!$K$4</c:f>
              <c:strCache>
                <c:ptCount val="1"/>
                <c:pt idx="0">
                  <c:v>dX_MSST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'Example 2'!$G$5:$G$65</c:f>
              <c:numCache>
                <c:formatCode>General</c:formatCode>
                <c:ptCount val="6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</c:numCache>
            </c:numRef>
          </c:xVal>
          <c:yVal>
            <c:numRef>
              <c:f>'Example 2'!$K$5:$K$65</c:f>
              <c:numCache>
                <c:formatCode>0.000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0.27384918017582022</c:v>
                </c:pt>
                <c:pt idx="3">
                  <c:v>0.35372185772710107</c:v>
                </c:pt>
                <c:pt idx="4">
                  <c:v>0.43359453527838199</c:v>
                </c:pt>
                <c:pt idx="5">
                  <c:v>0.5134672128296629</c:v>
                </c:pt>
                <c:pt idx="6">
                  <c:v>0.5933398903809437</c:v>
                </c:pt>
                <c:pt idx="7">
                  <c:v>0.67321256793222461</c:v>
                </c:pt>
                <c:pt idx="8">
                  <c:v>0.75308524548350553</c:v>
                </c:pt>
                <c:pt idx="9">
                  <c:v>0.83295792303478633</c:v>
                </c:pt>
                <c:pt idx="10">
                  <c:v>0.91283060058606735</c:v>
                </c:pt>
                <c:pt idx="11">
                  <c:v>0.91283060058606735</c:v>
                </c:pt>
                <c:pt idx="12">
                  <c:v>0.91283060058606735</c:v>
                </c:pt>
                <c:pt idx="13">
                  <c:v>0.91283060058606735</c:v>
                </c:pt>
                <c:pt idx="14">
                  <c:v>0.91283060058606735</c:v>
                </c:pt>
                <c:pt idx="15">
                  <c:v>0.91283060058606735</c:v>
                </c:pt>
                <c:pt idx="16">
                  <c:v>0.91283060058606735</c:v>
                </c:pt>
                <c:pt idx="17">
                  <c:v>0.91283060058606735</c:v>
                </c:pt>
                <c:pt idx="18">
                  <c:v>0.91283060058606735</c:v>
                </c:pt>
                <c:pt idx="19">
                  <c:v>0.91283060058606735</c:v>
                </c:pt>
                <c:pt idx="20">
                  <c:v>0.91283060058606735</c:v>
                </c:pt>
                <c:pt idx="21">
                  <c:v>0.91283060058606735</c:v>
                </c:pt>
                <c:pt idx="22">
                  <c:v>0.91283060058606735</c:v>
                </c:pt>
                <c:pt idx="23">
                  <c:v>0.91283060058606735</c:v>
                </c:pt>
                <c:pt idx="24">
                  <c:v>0.91283060058606735</c:v>
                </c:pt>
                <c:pt idx="25">
                  <c:v>0.91283060058606735</c:v>
                </c:pt>
                <c:pt idx="26">
                  <c:v>0.91283060058606735</c:v>
                </c:pt>
                <c:pt idx="27">
                  <c:v>0.91283060058606735</c:v>
                </c:pt>
                <c:pt idx="28">
                  <c:v>0.91283060058606735</c:v>
                </c:pt>
                <c:pt idx="29">
                  <c:v>0.91283060058606735</c:v>
                </c:pt>
                <c:pt idx="30">
                  <c:v>0.91283060058606735</c:v>
                </c:pt>
                <c:pt idx="31">
                  <c:v>0.91283060058606735</c:v>
                </c:pt>
                <c:pt idx="32">
                  <c:v>0.91283060058606735</c:v>
                </c:pt>
                <c:pt idx="33">
                  <c:v>0.91283060058606735</c:v>
                </c:pt>
                <c:pt idx="34">
                  <c:v>0.91283060058606735</c:v>
                </c:pt>
                <c:pt idx="35">
                  <c:v>0.91283060058606735</c:v>
                </c:pt>
                <c:pt idx="36">
                  <c:v>0.91283060058606735</c:v>
                </c:pt>
                <c:pt idx="37">
                  <c:v>0.91283060058606735</c:v>
                </c:pt>
                <c:pt idx="38">
                  <c:v>0.91283060058606735</c:v>
                </c:pt>
                <c:pt idx="39">
                  <c:v>0.91283060058606735</c:v>
                </c:pt>
                <c:pt idx="40">
                  <c:v>0.91283060058606735</c:v>
                </c:pt>
                <c:pt idx="41">
                  <c:v>0.91283060058606735</c:v>
                </c:pt>
                <c:pt idx="42">
                  <c:v>0.91283060058606735</c:v>
                </c:pt>
                <c:pt idx="43">
                  <c:v>0.91283060058606735</c:v>
                </c:pt>
                <c:pt idx="44">
                  <c:v>0.91283060058606735</c:v>
                </c:pt>
                <c:pt idx="45">
                  <c:v>0.91283060058606735</c:v>
                </c:pt>
                <c:pt idx="46">
                  <c:v>0.91283060058606735</c:v>
                </c:pt>
                <c:pt idx="47">
                  <c:v>0.91283060058606735</c:v>
                </c:pt>
                <c:pt idx="48">
                  <c:v>0.91283060058606735</c:v>
                </c:pt>
                <c:pt idx="49">
                  <c:v>0.91283060058606735</c:v>
                </c:pt>
                <c:pt idx="50">
                  <c:v>0.91283060058606735</c:v>
                </c:pt>
                <c:pt idx="51">
                  <c:v>0.91283060058606735</c:v>
                </c:pt>
                <c:pt idx="52">
                  <c:v>0.91283060058606735</c:v>
                </c:pt>
                <c:pt idx="53">
                  <c:v>0.91283060058606735</c:v>
                </c:pt>
                <c:pt idx="54">
                  <c:v>0.91283060058606735</c:v>
                </c:pt>
                <c:pt idx="55">
                  <c:v>0.91283060058606735</c:v>
                </c:pt>
                <c:pt idx="56">
                  <c:v>0.91283060058606735</c:v>
                </c:pt>
                <c:pt idx="57">
                  <c:v>0.91283060058606735</c:v>
                </c:pt>
                <c:pt idx="58">
                  <c:v>0.91283060058606735</c:v>
                </c:pt>
                <c:pt idx="59">
                  <c:v>0.91283060058606735</c:v>
                </c:pt>
                <c:pt idx="60">
                  <c:v>0.91283060058606735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E0-4771-86F8-42CD35CE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876031"/>
        <c:axId val="1746884351"/>
      </c:scatterChart>
      <c:valAx>
        <c:axId val="1746876031"/>
        <c:scaling>
          <c:orientation val="minMax"/>
          <c:max val="1.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B/BMSY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84351"/>
        <c:crosses val="autoZero"/>
        <c:crossBetween val="midCat"/>
      </c:valAx>
      <c:valAx>
        <c:axId val="174688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ABC/OFL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87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142875</xdr:rowOff>
    </xdr:from>
    <xdr:to>
      <xdr:col>7</xdr:col>
      <xdr:colOff>409575</xdr:colOff>
      <xdr:row>45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561975</xdr:colOff>
      <xdr:row>21</xdr:row>
      <xdr:rowOff>104775</xdr:rowOff>
    </xdr:from>
    <xdr:to>
      <xdr:col>20</xdr:col>
      <xdr:colOff>495300</xdr:colOff>
      <xdr:row>46</xdr:row>
      <xdr:rowOff>172727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581400"/>
          <a:ext cx="4505325" cy="4830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66675</xdr:colOff>
      <xdr:row>31</xdr:row>
      <xdr:rowOff>104775</xdr:rowOff>
    </xdr:from>
    <xdr:to>
      <xdr:col>14</xdr:col>
      <xdr:colOff>219075</xdr:colOff>
      <xdr:row>45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284834</xdr:colOff>
      <xdr:row>3</xdr:row>
      <xdr:rowOff>43961</xdr:rowOff>
    </xdr:from>
    <xdr:to>
      <xdr:col>7</xdr:col>
      <xdr:colOff>243800</xdr:colOff>
      <xdr:row>21</xdr:row>
      <xdr:rowOff>51767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8315" y="43961"/>
          <a:ext cx="4582254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518747</xdr:colOff>
      <xdr:row>18</xdr:row>
      <xdr:rowOff>42496</xdr:rowOff>
    </xdr:from>
    <xdr:to>
      <xdr:col>7</xdr:col>
      <xdr:colOff>477713</xdr:colOff>
      <xdr:row>36</xdr:row>
      <xdr:rowOff>42975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2228" y="3471496"/>
          <a:ext cx="4582254" cy="3429479"/>
        </a:xfrm>
        <a:prstGeom prst="rect">
          <a:avLst/>
        </a:prstGeom>
      </xdr:spPr>
    </xdr:pic>
    <xdr:clientData/>
  </xdr:twoCellAnchor>
  <xdr:twoCellAnchor>
    <xdr:from>
      <xdr:col>18</xdr:col>
      <xdr:colOff>153867</xdr:colOff>
      <xdr:row>4</xdr:row>
      <xdr:rowOff>49823</xdr:rowOff>
    </xdr:from>
    <xdr:to>
      <xdr:col>26</xdr:col>
      <xdr:colOff>14656</xdr:colOff>
      <xdr:row>18</xdr:row>
      <xdr:rowOff>65943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3</xdr:row>
      <xdr:rowOff>133350</xdr:rowOff>
    </xdr:from>
    <xdr:to>
      <xdr:col>12</xdr:col>
      <xdr:colOff>81507</xdr:colOff>
      <xdr:row>22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33350"/>
          <a:ext cx="7330033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22</xdr:row>
      <xdr:rowOff>51780</xdr:rowOff>
    </xdr:from>
    <xdr:to>
      <xdr:col>11</xdr:col>
      <xdr:colOff>600075</xdr:colOff>
      <xdr:row>34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671280"/>
          <a:ext cx="7134225" cy="2329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25</xdr:row>
      <xdr:rowOff>114300</xdr:rowOff>
    </xdr:from>
    <xdr:to>
      <xdr:col>11</xdr:col>
      <xdr:colOff>323850</xdr:colOff>
      <xdr:row>39</xdr:row>
      <xdr:rowOff>92123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4305300"/>
          <a:ext cx="6867524" cy="2644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4</xdr:row>
      <xdr:rowOff>85726</xdr:rowOff>
    </xdr:from>
    <xdr:to>
      <xdr:col>13</xdr:col>
      <xdr:colOff>342900</xdr:colOff>
      <xdr:row>24</xdr:row>
      <xdr:rowOff>184425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76226"/>
          <a:ext cx="8124824" cy="390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3</xdr:row>
      <xdr:rowOff>161926</xdr:rowOff>
    </xdr:from>
    <xdr:to>
      <xdr:col>12</xdr:col>
      <xdr:colOff>561975</xdr:colOff>
      <xdr:row>22</xdr:row>
      <xdr:rowOff>131648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6"/>
          <a:ext cx="7762874" cy="358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12</xdr:col>
      <xdr:colOff>76200</xdr:colOff>
      <xdr:row>31</xdr:row>
      <xdr:rowOff>168575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7391400" cy="167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21</xdr:col>
      <xdr:colOff>74491</xdr:colOff>
      <xdr:row>35</xdr:row>
      <xdr:rowOff>8793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153867</xdr:colOff>
      <xdr:row>4</xdr:row>
      <xdr:rowOff>49823</xdr:rowOff>
    </xdr:from>
    <xdr:to>
      <xdr:col>19</xdr:col>
      <xdr:colOff>14656</xdr:colOff>
      <xdr:row>18</xdr:row>
      <xdr:rowOff>65943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nnon.Calay/Desktop/Stuff/CFMC%20P_Star+ju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lston Multipliers"/>
      <sheetName val="Sheet3"/>
      <sheetName val="Sheet2"/>
      <sheetName val="logdist"/>
      <sheetName val="Spiny Example"/>
    </sheetNames>
    <sheetDataSet>
      <sheetData sheetId="0">
        <row r="1">
          <cell r="B1" t="str">
            <v>sd = 0.36</v>
          </cell>
        </row>
      </sheetData>
      <sheetData sheetId="1"/>
      <sheetData sheetId="2"/>
      <sheetData sheetId="3">
        <row r="1">
          <cell r="B1">
            <v>0.36</v>
          </cell>
        </row>
        <row r="2">
          <cell r="B2">
            <v>11.512925464970229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B10" zoomScale="110" zoomScaleNormal="110" workbookViewId="0">
      <selection activeCell="B6" sqref="B6"/>
    </sheetView>
  </sheetViews>
  <sheetFormatPr defaultRowHeight="14.4" x14ac:dyDescent="0.3"/>
  <cols>
    <col min="10" max="24" width="11.44140625" customWidth="1"/>
  </cols>
  <sheetData>
    <row r="1" spans="1:14" ht="15" customHeight="1" x14ac:dyDescent="0.3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42.75" customHeight="1" x14ac:dyDescent="0.35">
      <c r="A4" s="4" t="s">
        <v>31</v>
      </c>
      <c r="B4" s="4"/>
      <c r="C4" s="4">
        <v>1</v>
      </c>
      <c r="E4" s="16" t="s">
        <v>32</v>
      </c>
      <c r="F4" s="16"/>
      <c r="H4" s="4"/>
      <c r="I4" s="4" t="s">
        <v>9</v>
      </c>
      <c r="J4" s="4">
        <v>0.36</v>
      </c>
      <c r="L4" s="16" t="s">
        <v>33</v>
      </c>
      <c r="M4" s="16"/>
      <c r="N4" s="16"/>
    </row>
    <row r="5" spans="1:14" x14ac:dyDescent="0.3">
      <c r="A5" t="s">
        <v>0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I5" t="s">
        <v>0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</row>
    <row r="6" spans="1:14" x14ac:dyDescent="0.3">
      <c r="A6">
        <v>0.5</v>
      </c>
      <c r="B6" s="3">
        <f>_xlfn.LOGNORM.INV($A6,0,0.36)*$C$4</f>
        <v>1</v>
      </c>
      <c r="C6" s="3">
        <f>_xlfn.LOGNORM.INV($A6,0,0.54)*$C$4</f>
        <v>1</v>
      </c>
      <c r="D6" s="3">
        <f>_xlfn.LOGNORM.INV($A6,0,0.72)*$C$4</f>
        <v>1</v>
      </c>
      <c r="E6" s="3">
        <f>_xlfn.LOGNORM.INV($A6,0,1.08)*$C$4</f>
        <v>1</v>
      </c>
      <c r="F6" s="3">
        <f>_xlfn.LOGNORM.INV($A6,0,1.44)*$C$4</f>
        <v>1</v>
      </c>
      <c r="I6">
        <v>0.5</v>
      </c>
      <c r="J6" s="3">
        <f>_xlfn.LOGNORM.INV($I6,0,$J$4)*1</f>
        <v>1</v>
      </c>
      <c r="K6" s="3">
        <f>_xlfn.LOGNORM.INV($I6,0,$J$4)*0.8</f>
        <v>0.8</v>
      </c>
      <c r="L6" s="3">
        <f>_xlfn.LOGNORM.INV($I6,0,$J$4)*0.6</f>
        <v>0.6</v>
      </c>
      <c r="M6" s="3">
        <f>_xlfn.LOGNORM.INV($I6,0,$J$4)*0.4</f>
        <v>0.4</v>
      </c>
      <c r="N6" s="3">
        <f>_xlfn.LOGNORM.INV($I6,0,$J$4)*0.2</f>
        <v>0.2</v>
      </c>
    </row>
    <row r="7" spans="1:14" x14ac:dyDescent="0.3">
      <c r="A7">
        <v>0.49</v>
      </c>
      <c r="B7" s="3">
        <f t="shared" ref="B7:B31" si="0">_xlfn.LOGNORM.INV($A7,0,0.36)*$C$4</f>
        <v>0.99101579436576437</v>
      </c>
      <c r="C7" s="3">
        <f t="shared" ref="C7:C31" si="1">_xlfn.LOGNORM.INV($A7,0,0.54)*$C$4</f>
        <v>0.98655400550665606</v>
      </c>
      <c r="D7" s="3">
        <f t="shared" ref="D7:D31" si="2">_xlfn.LOGNORM.INV($A7,0,0.72)*$C$4</f>
        <v>0.98211230468240707</v>
      </c>
      <c r="E7" s="3">
        <f t="shared" ref="E7:E31" si="3">_xlfn.LOGNORM.INV($A7,0,1.08)*$C$4</f>
        <v>0.97328880578122723</v>
      </c>
      <c r="F7" s="3">
        <f t="shared" ref="F7:F31" si="4">_xlfn.LOGNORM.INV($A7,0,1.44)*$C$4</f>
        <v>0.96454457900858903</v>
      </c>
      <c r="I7">
        <v>0.49</v>
      </c>
      <c r="J7" s="3">
        <f t="shared" ref="J7:J31" si="5">_xlfn.LOGNORM.INV($I7,0,$J$4)*1</f>
        <v>0.99101579436576437</v>
      </c>
      <c r="K7" s="3">
        <f t="shared" ref="K7:K31" si="6">_xlfn.LOGNORM.INV($I7,0,$J$4)*0.8</f>
        <v>0.79281263549261149</v>
      </c>
      <c r="L7" s="3">
        <f t="shared" ref="L7:L31" si="7">_xlfn.LOGNORM.INV($I7,0,$J$4)*0.6</f>
        <v>0.59460947661945862</v>
      </c>
      <c r="M7" s="3">
        <f t="shared" ref="M7:M31" si="8">_xlfn.LOGNORM.INV($I7,0,$J$4)*0.4</f>
        <v>0.39640631774630575</v>
      </c>
      <c r="N7" s="3">
        <f t="shared" ref="N7:N31" si="9">_xlfn.LOGNORM.INV($I7,0,$J$4)*0.2</f>
        <v>0.19820315887315287</v>
      </c>
    </row>
    <row r="8" spans="1:14" x14ac:dyDescent="0.3">
      <c r="A8">
        <v>0.48</v>
      </c>
      <c r="B8" s="3">
        <f t="shared" si="0"/>
        <v>0.98210673012956162</v>
      </c>
      <c r="C8" s="3">
        <f t="shared" si="1"/>
        <v>0.97328051908811175</v>
      </c>
      <c r="D8" s="3">
        <f t="shared" si="2"/>
        <v>0.96453362936577958</v>
      </c>
      <c r="E8" s="3">
        <f t="shared" si="3"/>
        <v>0.94727496883642426</v>
      </c>
      <c r="F8" s="3">
        <f t="shared" si="4"/>
        <v>0.93032512217752295</v>
      </c>
      <c r="I8">
        <v>0.48</v>
      </c>
      <c r="J8" s="3">
        <f t="shared" si="5"/>
        <v>0.98210673012956162</v>
      </c>
      <c r="K8" s="3">
        <f t="shared" si="6"/>
        <v>0.7856853841036493</v>
      </c>
      <c r="L8" s="3">
        <f t="shared" si="7"/>
        <v>0.58926403807773697</v>
      </c>
      <c r="M8" s="3">
        <f t="shared" si="8"/>
        <v>0.39284269205182465</v>
      </c>
      <c r="N8" s="3">
        <f t="shared" si="9"/>
        <v>0.19642134602591232</v>
      </c>
    </row>
    <row r="9" spans="1:14" x14ac:dyDescent="0.3">
      <c r="A9">
        <v>0.47</v>
      </c>
      <c r="B9" s="3">
        <f t="shared" si="0"/>
        <v>0.97326668372650194</v>
      </c>
      <c r="C9" s="3">
        <f t="shared" si="1"/>
        <v>0.96016923314173208</v>
      </c>
      <c r="D9" s="3">
        <f t="shared" si="2"/>
        <v>0.94724803765198273</v>
      </c>
      <c r="E9" s="3">
        <f t="shared" si="3"/>
        <v>0.9219249562719819</v>
      </c>
      <c r="F9" s="3">
        <f t="shared" si="4"/>
        <v>0.89727884483553211</v>
      </c>
      <c r="I9">
        <v>0.47</v>
      </c>
      <c r="J9" s="3">
        <f t="shared" si="5"/>
        <v>0.97326668372650194</v>
      </c>
      <c r="K9" s="3">
        <f t="shared" si="6"/>
        <v>0.77861334698120155</v>
      </c>
      <c r="L9" s="3">
        <f t="shared" si="7"/>
        <v>0.58396001023590116</v>
      </c>
      <c r="M9" s="3">
        <f t="shared" si="8"/>
        <v>0.38930667349060077</v>
      </c>
      <c r="N9" s="3">
        <f t="shared" si="9"/>
        <v>0.19465333674530039</v>
      </c>
    </row>
    <row r="10" spans="1:14" x14ac:dyDescent="0.3">
      <c r="A10">
        <v>0.46</v>
      </c>
      <c r="B10" s="3">
        <f t="shared" si="0"/>
        <v>0.96448968689990799</v>
      </c>
      <c r="C10" s="3">
        <f t="shared" si="1"/>
        <v>0.94721023528651871</v>
      </c>
      <c r="D10" s="3">
        <f t="shared" si="2"/>
        <v>0.93024035613628253</v>
      </c>
      <c r="E10" s="3">
        <f t="shared" si="3"/>
        <v>0.89720722983154211</v>
      </c>
      <c r="F10" s="3">
        <f t="shared" si="4"/>
        <v>0.86534712018455784</v>
      </c>
      <c r="I10">
        <v>0.46</v>
      </c>
      <c r="J10" s="3">
        <f t="shared" si="5"/>
        <v>0.96448968689990799</v>
      </c>
      <c r="K10" s="3">
        <f t="shared" si="6"/>
        <v>0.77159174951992648</v>
      </c>
      <c r="L10" s="3">
        <f t="shared" si="7"/>
        <v>0.57869381213994475</v>
      </c>
      <c r="M10" s="3">
        <f t="shared" si="8"/>
        <v>0.38579587475996324</v>
      </c>
      <c r="N10" s="3">
        <f t="shared" si="9"/>
        <v>0.19289793737998162</v>
      </c>
    </row>
    <row r="11" spans="1:14" x14ac:dyDescent="0.3">
      <c r="A11">
        <v>0.45</v>
      </c>
      <c r="B11" s="3">
        <f t="shared" si="0"/>
        <v>0.95576990039191878</v>
      </c>
      <c r="C11" s="3">
        <f t="shared" si="1"/>
        <v>0.93439396342775172</v>
      </c>
      <c r="D11" s="3">
        <f t="shared" si="2"/>
        <v>0.91349610249517832</v>
      </c>
      <c r="E11" s="3">
        <f t="shared" si="3"/>
        <v>0.87309207889022256</v>
      </c>
      <c r="F11" s="3">
        <f t="shared" si="4"/>
        <v>0.83447512927388134</v>
      </c>
      <c r="I11">
        <v>0.45</v>
      </c>
      <c r="J11" s="3">
        <f t="shared" si="5"/>
        <v>0.95576990039191878</v>
      </c>
      <c r="K11" s="3">
        <f t="shared" si="6"/>
        <v>0.76461592031353509</v>
      </c>
      <c r="L11" s="3">
        <f t="shared" si="7"/>
        <v>0.57346194023515129</v>
      </c>
      <c r="M11" s="3">
        <f t="shared" si="8"/>
        <v>0.38230796015676755</v>
      </c>
      <c r="N11" s="3">
        <f t="shared" si="9"/>
        <v>0.19115398007838377</v>
      </c>
    </row>
    <row r="12" spans="1:14" x14ac:dyDescent="0.3">
      <c r="A12">
        <v>0.44</v>
      </c>
      <c r="B12" s="3">
        <f t="shared" si="0"/>
        <v>0.94710158845021497</v>
      </c>
      <c r="C12" s="3">
        <f t="shared" si="1"/>
        <v>0.92171116334246528</v>
      </c>
      <c r="D12" s="3">
        <f t="shared" si="2"/>
        <v>0.89700141884492035</v>
      </c>
      <c r="E12" s="3">
        <f t="shared" si="3"/>
        <v>0.84955146863012065</v>
      </c>
      <c r="F12" s="3">
        <f t="shared" si="4"/>
        <v>0.80461154540980018</v>
      </c>
      <c r="I12">
        <v>0.44</v>
      </c>
      <c r="J12" s="3">
        <f t="shared" si="5"/>
        <v>0.94710158845021497</v>
      </c>
      <c r="K12" s="3">
        <f t="shared" si="6"/>
        <v>0.757681270760172</v>
      </c>
      <c r="L12" s="3">
        <f t="shared" si="7"/>
        <v>0.56826095307012892</v>
      </c>
      <c r="M12" s="3">
        <f t="shared" si="8"/>
        <v>0.378840635380086</v>
      </c>
      <c r="N12" s="3">
        <f t="shared" si="9"/>
        <v>0.189420317690043</v>
      </c>
    </row>
    <row r="13" spans="1:14" x14ac:dyDescent="0.3">
      <c r="A13">
        <v>0.43</v>
      </c>
      <c r="B13" s="3">
        <f t="shared" si="0"/>
        <v>0.93847909386380113</v>
      </c>
      <c r="C13" s="3">
        <f t="shared" si="1"/>
        <v>0.90915284831237897</v>
      </c>
      <c r="D13" s="3">
        <f t="shared" si="2"/>
        <v>0.88074300961942131</v>
      </c>
      <c r="E13" s="3">
        <f t="shared" si="3"/>
        <v>0.82655890159451162</v>
      </c>
      <c r="F13" s="3">
        <f t="shared" si="4"/>
        <v>0.77570824899347612</v>
      </c>
      <c r="I13">
        <v>0.43</v>
      </c>
      <c r="J13" s="3">
        <f t="shared" si="5"/>
        <v>0.93847909386380113</v>
      </c>
      <c r="K13" s="3">
        <f t="shared" si="6"/>
        <v>0.75078327509104092</v>
      </c>
      <c r="L13" s="3">
        <f t="shared" si="7"/>
        <v>0.56308745631828061</v>
      </c>
      <c r="M13" s="3">
        <f t="shared" si="8"/>
        <v>0.37539163754552046</v>
      </c>
      <c r="N13" s="3">
        <f t="shared" si="9"/>
        <v>0.18769581877276023</v>
      </c>
    </row>
    <row r="14" spans="1:14" x14ac:dyDescent="0.3">
      <c r="A14">
        <v>0.42</v>
      </c>
      <c r="B14" s="3">
        <f t="shared" si="0"/>
        <v>0.92989681324459461</v>
      </c>
      <c r="C14" s="3">
        <f t="shared" si="1"/>
        <v>0.89671026035793411</v>
      </c>
      <c r="D14" s="3">
        <f t="shared" si="2"/>
        <v>0.86470808328245241</v>
      </c>
      <c r="E14" s="3">
        <f t="shared" si="3"/>
        <v>0.80408929103119398</v>
      </c>
      <c r="F14" s="3">
        <f t="shared" si="4"/>
        <v>0.74772006929401269</v>
      </c>
      <c r="I14">
        <v>0.42</v>
      </c>
      <c r="J14" s="3">
        <f t="shared" si="5"/>
        <v>0.92989681324459461</v>
      </c>
      <c r="K14" s="3">
        <f t="shared" si="6"/>
        <v>0.74391745059567571</v>
      </c>
      <c r="L14" s="3">
        <f t="shared" si="7"/>
        <v>0.5579380879467567</v>
      </c>
      <c r="M14" s="3">
        <f t="shared" si="8"/>
        <v>0.37195872529783786</v>
      </c>
      <c r="N14" s="3">
        <f t="shared" si="9"/>
        <v>0.18597936264891893</v>
      </c>
    </row>
    <row r="15" spans="1:14" x14ac:dyDescent="0.3">
      <c r="A15">
        <v>0.41</v>
      </c>
      <c r="B15" s="3">
        <f t="shared" si="0"/>
        <v>0.92134917226916302</v>
      </c>
      <c r="C15" s="3">
        <f t="shared" si="1"/>
        <v>0.88437483264470595</v>
      </c>
      <c r="D15" s="3">
        <f t="shared" si="2"/>
        <v>0.84888429724107184</v>
      </c>
      <c r="E15" s="3">
        <f t="shared" si="3"/>
        <v>0.78211884461535164</v>
      </c>
      <c r="F15" s="3">
        <f t="shared" si="4"/>
        <v>0.72060455010246827</v>
      </c>
      <c r="I15">
        <v>0.41</v>
      </c>
      <c r="J15" s="3">
        <f t="shared" si="5"/>
        <v>0.92134917226916302</v>
      </c>
      <c r="K15" s="3">
        <f t="shared" si="6"/>
        <v>0.73707933781533042</v>
      </c>
      <c r="L15" s="3">
        <f t="shared" si="7"/>
        <v>0.55280950336149781</v>
      </c>
      <c r="M15" s="3">
        <f t="shared" si="8"/>
        <v>0.36853966890766521</v>
      </c>
      <c r="N15" s="3">
        <f t="shared" si="9"/>
        <v>0.1842698344538326</v>
      </c>
    </row>
    <row r="16" spans="1:14" x14ac:dyDescent="0.3">
      <c r="A16">
        <v>0.4</v>
      </c>
      <c r="B16" s="3">
        <f t="shared" si="0"/>
        <v>0.91283060058606735</v>
      </c>
      <c r="C16" s="3">
        <f t="shared" si="1"/>
        <v>0.87213815264194683</v>
      </c>
      <c r="D16" s="3">
        <f t="shared" si="2"/>
        <v>0.83325970536632044</v>
      </c>
      <c r="E16" s="3">
        <f t="shared" si="3"/>
        <v>0.76062495729370783</v>
      </c>
      <c r="F16" s="3">
        <f t="shared" si="4"/>
        <v>0.69432173658716712</v>
      </c>
      <c r="I16">
        <v>0.4</v>
      </c>
      <c r="J16" s="3">
        <f t="shared" si="5"/>
        <v>0.91283060058606735</v>
      </c>
      <c r="K16" s="3">
        <f t="shared" si="6"/>
        <v>0.73026448046885395</v>
      </c>
      <c r="L16" s="3">
        <f t="shared" si="7"/>
        <v>0.54769836035164043</v>
      </c>
      <c r="M16" s="3">
        <f t="shared" si="8"/>
        <v>0.36513224023442697</v>
      </c>
      <c r="N16" s="3">
        <f t="shared" si="9"/>
        <v>0.18256612011721349</v>
      </c>
    </row>
    <row r="17" spans="1:14" x14ac:dyDescent="0.3">
      <c r="A17">
        <v>0.39</v>
      </c>
      <c r="B17" s="3">
        <f t="shared" si="0"/>
        <v>0.90433550607837609</v>
      </c>
      <c r="C17" s="3">
        <f t="shared" si="1"/>
        <v>0.85999192561224891</v>
      </c>
      <c r="D17" s="3">
        <f t="shared" si="2"/>
        <v>0.81782270755403264</v>
      </c>
      <c r="E17" s="3">
        <f t="shared" si="3"/>
        <v>0.73958611211826386</v>
      </c>
      <c r="F17" s="3">
        <f t="shared" si="4"/>
        <v>0.66883398099100888</v>
      </c>
      <c r="I17">
        <v>0.39</v>
      </c>
      <c r="J17" s="3">
        <f t="shared" si="5"/>
        <v>0.90433550607837609</v>
      </c>
      <c r="K17" s="3">
        <f t="shared" si="6"/>
        <v>0.72346840486270092</v>
      </c>
      <c r="L17" s="3">
        <f t="shared" si="7"/>
        <v>0.54260130364702563</v>
      </c>
      <c r="M17" s="3">
        <f t="shared" si="8"/>
        <v>0.36173420243135046</v>
      </c>
      <c r="N17" s="3">
        <f t="shared" si="9"/>
        <v>0.18086710121567523</v>
      </c>
    </row>
    <row r="18" spans="1:14" x14ac:dyDescent="0.3">
      <c r="A18">
        <v>0.38</v>
      </c>
      <c r="B18" s="3">
        <f t="shared" si="0"/>
        <v>0.89585824814723791</v>
      </c>
      <c r="C18" s="3">
        <f t="shared" si="1"/>
        <v>0.84792793800088595</v>
      </c>
      <c r="D18" s="3">
        <f t="shared" si="2"/>
        <v>0.80256200077343809</v>
      </c>
      <c r="E18" s="3">
        <f t="shared" si="3"/>
        <v>0.7189817880424344</v>
      </c>
      <c r="F18" s="3">
        <f t="shared" si="4"/>
        <v>0.64410576508546402</v>
      </c>
      <c r="I18">
        <v>0.38</v>
      </c>
      <c r="J18" s="3">
        <f t="shared" si="5"/>
        <v>0.89585824814723791</v>
      </c>
      <c r="K18" s="3">
        <f t="shared" si="6"/>
        <v>0.71668659851779037</v>
      </c>
      <c r="L18" s="3">
        <f t="shared" si="7"/>
        <v>0.53751494888834273</v>
      </c>
      <c r="M18" s="3">
        <f t="shared" si="8"/>
        <v>0.35834329925889519</v>
      </c>
      <c r="N18" s="3">
        <f t="shared" si="9"/>
        <v>0.17917164962944759</v>
      </c>
    </row>
    <row r="19" spans="1:14" x14ac:dyDescent="0.3">
      <c r="A19">
        <v>0.37</v>
      </c>
      <c r="B19" s="3">
        <f t="shared" si="0"/>
        <v>0.88739310964978435</v>
      </c>
      <c r="C19" s="3">
        <f t="shared" si="1"/>
        <v>0.83593802027247299</v>
      </c>
      <c r="D19" s="3">
        <f t="shared" si="2"/>
        <v>0.78746653105391418</v>
      </c>
      <c r="E19" s="3">
        <f t="shared" si="3"/>
        <v>0.69879237373706138</v>
      </c>
      <c r="F19" s="3">
        <f t="shared" si="4"/>
        <v>0.62010353753008529</v>
      </c>
      <c r="I19">
        <v>0.37</v>
      </c>
      <c r="J19" s="3">
        <f t="shared" si="5"/>
        <v>0.88739310964978435</v>
      </c>
      <c r="K19" s="3">
        <f t="shared" si="6"/>
        <v>0.70991448771982757</v>
      </c>
      <c r="L19" s="3">
        <f t="shared" si="7"/>
        <v>0.53243586578987057</v>
      </c>
      <c r="M19" s="3">
        <f t="shared" si="8"/>
        <v>0.35495724385991378</v>
      </c>
      <c r="N19" s="3">
        <f t="shared" si="9"/>
        <v>0.17747862192995689</v>
      </c>
    </row>
    <row r="20" spans="1:14" x14ac:dyDescent="0.3">
      <c r="A20">
        <v>0.36</v>
      </c>
      <c r="B20" s="3">
        <f t="shared" si="0"/>
        <v>0.87893426708154498</v>
      </c>
      <c r="C20" s="3">
        <f t="shared" si="1"/>
        <v>0.82401400870990371</v>
      </c>
      <c r="D20" s="3">
        <f t="shared" si="2"/>
        <v>0.77252544585017269</v>
      </c>
      <c r="E20" s="3">
        <f t="shared" si="3"/>
        <v>0.67899908655016528</v>
      </c>
      <c r="F20" s="3">
        <f t="shared" si="4"/>
        <v>0.59679556448600812</v>
      </c>
      <c r="I20">
        <v>0.36</v>
      </c>
      <c r="J20" s="3">
        <f t="shared" si="5"/>
        <v>0.87893426708154498</v>
      </c>
      <c r="K20" s="3">
        <f t="shared" si="6"/>
        <v>0.70314741366523603</v>
      </c>
      <c r="L20" s="3">
        <f t="shared" si="7"/>
        <v>0.52736056024892697</v>
      </c>
      <c r="M20" s="3">
        <f t="shared" si="8"/>
        <v>0.35157370683261802</v>
      </c>
      <c r="N20" s="3">
        <f t="shared" si="9"/>
        <v>0.17578685341630901</v>
      </c>
    </row>
    <row r="21" spans="1:14" x14ac:dyDescent="0.3">
      <c r="A21">
        <v>0.35</v>
      </c>
      <c r="B21" s="3">
        <f t="shared" si="0"/>
        <v>0.87047575853791181</v>
      </c>
      <c r="C21" s="3">
        <f t="shared" si="1"/>
        <v>0.81214770564428052</v>
      </c>
      <c r="D21" s="3">
        <f t="shared" si="2"/>
        <v>0.75772804620215295</v>
      </c>
      <c r="E21" s="3">
        <f t="shared" si="3"/>
        <v>0.65958389578326893</v>
      </c>
      <c r="F21" s="3">
        <f t="shared" si="4"/>
        <v>0.57415179200133204</v>
      </c>
      <c r="I21">
        <v>0.35</v>
      </c>
      <c r="J21" s="3">
        <f t="shared" si="5"/>
        <v>0.87047575853791181</v>
      </c>
      <c r="K21" s="3">
        <f t="shared" si="6"/>
        <v>0.69638060683032954</v>
      </c>
      <c r="L21" s="3">
        <f t="shared" si="7"/>
        <v>0.52228545512274704</v>
      </c>
      <c r="M21" s="3">
        <f t="shared" si="8"/>
        <v>0.34819030341516477</v>
      </c>
      <c r="N21" s="3">
        <f t="shared" si="9"/>
        <v>0.17409515170758239</v>
      </c>
    </row>
    <row r="22" spans="1:14" x14ac:dyDescent="0.3">
      <c r="A22">
        <v>0.34</v>
      </c>
      <c r="B22" s="3">
        <f t="shared" si="0"/>
        <v>0.86201144891827242</v>
      </c>
      <c r="C22" s="3">
        <f t="shared" si="1"/>
        <v>0.80033083752224299</v>
      </c>
      <c r="D22" s="3">
        <f t="shared" si="2"/>
        <v>0.74306373806617942</v>
      </c>
      <c r="E22" s="3">
        <f t="shared" si="3"/>
        <v>0.64052944948905499</v>
      </c>
      <c r="F22" s="3">
        <f t="shared" si="4"/>
        <v>0.55214371882888369</v>
      </c>
      <c r="I22">
        <v>0.34</v>
      </c>
      <c r="J22" s="3">
        <f t="shared" si="5"/>
        <v>0.86201144891827242</v>
      </c>
      <c r="K22" s="3">
        <f t="shared" si="6"/>
        <v>0.68960915913461796</v>
      </c>
      <c r="L22" s="3">
        <f t="shared" si="7"/>
        <v>0.51720686935096338</v>
      </c>
      <c r="M22" s="3">
        <f t="shared" si="8"/>
        <v>0.34480457956730898</v>
      </c>
      <c r="N22" s="3">
        <f t="shared" si="9"/>
        <v>0.17240228978365449</v>
      </c>
    </row>
    <row r="23" spans="1:14" x14ac:dyDescent="0.3">
      <c r="A23">
        <v>0.33</v>
      </c>
      <c r="B23" s="3">
        <f t="shared" si="0"/>
        <v>0.85353499174662972</v>
      </c>
      <c r="C23" s="3">
        <f t="shared" si="1"/>
        <v>0.78855501013538687</v>
      </c>
      <c r="D23" s="3">
        <f t="shared" si="2"/>
        <v>0.72852198213591923</v>
      </c>
      <c r="E23" s="3">
        <f t="shared" si="3"/>
        <v>0.62181900400962009</v>
      </c>
      <c r="F23" s="3">
        <f t="shared" si="4"/>
        <v>0.53074427845524863</v>
      </c>
      <c r="I23">
        <v>0.33</v>
      </c>
      <c r="J23" s="3">
        <f t="shared" si="5"/>
        <v>0.85353499174662972</v>
      </c>
      <c r="K23" s="3">
        <f t="shared" si="6"/>
        <v>0.68282799339730382</v>
      </c>
      <c r="L23" s="3">
        <f t="shared" si="7"/>
        <v>0.51212099504797781</v>
      </c>
      <c r="M23" s="3">
        <f t="shared" si="8"/>
        <v>0.34141399669865191</v>
      </c>
      <c r="N23" s="3">
        <f t="shared" si="9"/>
        <v>0.17070699834932596</v>
      </c>
    </row>
    <row r="24" spans="1:14" x14ac:dyDescent="0.3">
      <c r="A24">
        <v>0.32</v>
      </c>
      <c r="B24" s="3">
        <f t="shared" si="0"/>
        <v>0.84503978686911452</v>
      </c>
      <c r="C24" s="3">
        <f t="shared" si="1"/>
        <v>0.77681166023085257</v>
      </c>
      <c r="D24" s="3">
        <f t="shared" si="2"/>
        <v>0.7140922413917985</v>
      </c>
      <c r="E24" s="3">
        <f t="shared" si="3"/>
        <v>0.60343635547061358</v>
      </c>
      <c r="F24" s="3">
        <f t="shared" si="4"/>
        <v>0.50992772921596252</v>
      </c>
      <c r="I24">
        <v>0.32</v>
      </c>
      <c r="J24" s="3">
        <f t="shared" si="5"/>
        <v>0.84503978686911452</v>
      </c>
      <c r="K24" s="3">
        <f t="shared" si="6"/>
        <v>0.67603182949529161</v>
      </c>
      <c r="L24" s="3">
        <f t="shared" si="7"/>
        <v>0.50702387212146871</v>
      </c>
      <c r="M24" s="3">
        <f t="shared" si="8"/>
        <v>0.33801591474764581</v>
      </c>
      <c r="N24" s="3">
        <f t="shared" si="9"/>
        <v>0.1690079573738229</v>
      </c>
    </row>
    <row r="25" spans="1:14" x14ac:dyDescent="0.3">
      <c r="A25">
        <v>0.31</v>
      </c>
      <c r="B25" s="3">
        <f t="shared" si="0"/>
        <v>0.8365189331455225</v>
      </c>
      <c r="C25" s="3">
        <f t="shared" si="1"/>
        <v>0.76509200258669563</v>
      </c>
      <c r="D25" s="3">
        <f t="shared" si="2"/>
        <v>0.69976392551092303</v>
      </c>
      <c r="E25" s="3">
        <f t="shared" si="3"/>
        <v>0.58536577242212018</v>
      </c>
      <c r="F25" s="3">
        <f t="shared" si="4"/>
        <v>0.48966955144645669</v>
      </c>
      <c r="I25">
        <v>0.31</v>
      </c>
      <c r="J25" s="3">
        <f t="shared" si="5"/>
        <v>0.8365189331455225</v>
      </c>
      <c r="K25" s="3">
        <f t="shared" si="6"/>
        <v>0.669215146516418</v>
      </c>
      <c r="L25" s="3">
        <f t="shared" si="7"/>
        <v>0.5019113598873135</v>
      </c>
      <c r="M25" s="3">
        <f t="shared" si="8"/>
        <v>0.334607573258209</v>
      </c>
      <c r="N25" s="3">
        <f t="shared" si="9"/>
        <v>0.1673037866291045</v>
      </c>
    </row>
    <row r="26" spans="1:14" x14ac:dyDescent="0.3">
      <c r="A26">
        <v>0.3</v>
      </c>
      <c r="B26" s="3">
        <f t="shared" si="0"/>
        <v>0.82796517507057465</v>
      </c>
      <c r="C26" s="3">
        <f t="shared" si="1"/>
        <v>0.75338697146237343</v>
      </c>
      <c r="D26" s="3">
        <f t="shared" si="2"/>
        <v>0.68552633112964734</v>
      </c>
      <c r="E26" s="3">
        <f t="shared" si="3"/>
        <v>0.56759192876924713</v>
      </c>
      <c r="F26" s="3">
        <f t="shared" si="4"/>
        <v>0.46994635067207491</v>
      </c>
      <c r="I26">
        <v>0.3</v>
      </c>
      <c r="J26" s="3">
        <f t="shared" si="5"/>
        <v>0.82796517507057465</v>
      </c>
      <c r="K26" s="3">
        <f t="shared" si="6"/>
        <v>0.66237214005645972</v>
      </c>
      <c r="L26" s="3">
        <f t="shared" si="7"/>
        <v>0.49677910504234479</v>
      </c>
      <c r="M26" s="3">
        <f t="shared" si="8"/>
        <v>0.33118607002822986</v>
      </c>
      <c r="N26" s="3">
        <f t="shared" si="9"/>
        <v>0.16559303501411493</v>
      </c>
    </row>
    <row r="27" spans="1:14" x14ac:dyDescent="0.3">
      <c r="A27">
        <v>0.28999999999999998</v>
      </c>
      <c r="B27" s="3">
        <f t="shared" si="0"/>
        <v>0.81937084202994692</v>
      </c>
      <c r="C27" s="3">
        <f t="shared" si="1"/>
        <v>0.7416871551129568</v>
      </c>
      <c r="D27" s="3">
        <f t="shared" si="2"/>
        <v>0.67136857676886419</v>
      </c>
      <c r="E27" s="3">
        <f t="shared" si="3"/>
        <v>0.55009983605955126</v>
      </c>
      <c r="F27" s="3">
        <f t="shared" si="4"/>
        <v>0.45073576587265024</v>
      </c>
      <c r="I27">
        <v>0.28999999999999998</v>
      </c>
      <c r="J27" s="3">
        <f t="shared" si="5"/>
        <v>0.81937084202994692</v>
      </c>
      <c r="K27" s="3">
        <f t="shared" si="6"/>
        <v>0.65549667362395758</v>
      </c>
      <c r="L27" s="3">
        <f t="shared" si="7"/>
        <v>0.49162250521796813</v>
      </c>
      <c r="M27" s="3">
        <f t="shared" si="8"/>
        <v>0.32774833681197879</v>
      </c>
      <c r="N27" s="3">
        <f t="shared" si="9"/>
        <v>0.1638741684059894</v>
      </c>
    </row>
    <row r="28" spans="1:14" x14ac:dyDescent="0.3">
      <c r="A28">
        <v>0.28000000000000003</v>
      </c>
      <c r="B28" s="3">
        <f t="shared" si="0"/>
        <v>0.8107277786013436</v>
      </c>
      <c r="C28" s="3">
        <f t="shared" si="1"/>
        <v>0.72998272177114842</v>
      </c>
      <c r="D28" s="3">
        <f t="shared" si="2"/>
        <v>0.65727953099586911</v>
      </c>
      <c r="E28" s="3">
        <f t="shared" si="3"/>
        <v>0.53287477408441386</v>
      </c>
      <c r="F28" s="3">
        <f t="shared" si="4"/>
        <v>0.43201638186614971</v>
      </c>
      <c r="I28">
        <v>0.28000000000000003</v>
      </c>
      <c r="J28" s="3">
        <f t="shared" si="5"/>
        <v>0.8107277786013436</v>
      </c>
      <c r="K28" s="3">
        <f t="shared" si="6"/>
        <v>0.64858222288107492</v>
      </c>
      <c r="L28" s="3">
        <f t="shared" si="7"/>
        <v>0.48643666716080614</v>
      </c>
      <c r="M28" s="3">
        <f t="shared" si="8"/>
        <v>0.32429111144053746</v>
      </c>
      <c r="N28" s="3">
        <f t="shared" si="9"/>
        <v>0.16214555572026873</v>
      </c>
    </row>
    <row r="29" spans="1:14" x14ac:dyDescent="0.3">
      <c r="A29">
        <v>0.27</v>
      </c>
      <c r="B29" s="3">
        <f t="shared" si="0"/>
        <v>0.80202726393181589</v>
      </c>
      <c r="C29" s="3">
        <f t="shared" si="1"/>
        <v>0.71826333513444207</v>
      </c>
      <c r="D29" s="3">
        <f t="shared" si="2"/>
        <v>0.64324773208995456</v>
      </c>
      <c r="E29" s="3">
        <f t="shared" si="3"/>
        <v>0.51590221859845187</v>
      </c>
      <c r="F29" s="3">
        <f t="shared" si="4"/>
        <v>0.41376764483886996</v>
      </c>
      <c r="I29">
        <v>0.27</v>
      </c>
      <c r="J29" s="3">
        <f t="shared" si="5"/>
        <v>0.80202726393181589</v>
      </c>
      <c r="K29" s="3">
        <f t="shared" si="6"/>
        <v>0.6416218111454528</v>
      </c>
      <c r="L29" s="3">
        <f t="shared" si="7"/>
        <v>0.48121635835908949</v>
      </c>
      <c r="M29" s="3">
        <f t="shared" si="8"/>
        <v>0.3208109055727264</v>
      </c>
      <c r="N29" s="3">
        <f t="shared" si="9"/>
        <v>0.1604054527863632</v>
      </c>
    </row>
    <row r="30" spans="1:14" x14ac:dyDescent="0.3">
      <c r="A30">
        <v>0.26</v>
      </c>
      <c r="B30" s="3">
        <f t="shared" si="0"/>
        <v>0.79325991773150673</v>
      </c>
      <c r="C30" s="3">
        <f t="shared" si="1"/>
        <v>0.7065180569191587</v>
      </c>
      <c r="D30" s="3">
        <f t="shared" si="2"/>
        <v>0.62926129707939682</v>
      </c>
      <c r="E30" s="3">
        <f t="shared" si="3"/>
        <v>0.49916776475282354</v>
      </c>
      <c r="F30" s="3">
        <f t="shared" si="4"/>
        <v>0.39596978000204497</v>
      </c>
      <c r="I30">
        <v>0.26</v>
      </c>
      <c r="J30" s="3">
        <f t="shared" si="5"/>
        <v>0.79325991773150673</v>
      </c>
      <c r="K30" s="3">
        <f t="shared" si="6"/>
        <v>0.63460793418520545</v>
      </c>
      <c r="L30" s="3">
        <f t="shared" si="7"/>
        <v>0.475955950638904</v>
      </c>
      <c r="M30" s="3">
        <f t="shared" si="8"/>
        <v>0.31730396709260272</v>
      </c>
      <c r="N30" s="3">
        <f t="shared" si="9"/>
        <v>0.15865198354630136</v>
      </c>
    </row>
    <row r="31" spans="1:14" x14ac:dyDescent="0.3">
      <c r="A31">
        <v>0.25</v>
      </c>
      <c r="B31" s="3">
        <f t="shared" si="0"/>
        <v>0.7844155897828109</v>
      </c>
      <c r="C31" s="3">
        <f t="shared" si="1"/>
        <v>0.69473523342189669</v>
      </c>
      <c r="D31" s="3">
        <f t="shared" si="2"/>
        <v>0.61530781749431507</v>
      </c>
      <c r="E31" s="3">
        <f t="shared" si="3"/>
        <v>0.48265704455777725</v>
      </c>
      <c r="F31" s="3">
        <f t="shared" si="4"/>
        <v>0.37860371026961731</v>
      </c>
      <c r="I31">
        <v>0.25</v>
      </c>
      <c r="J31" s="3">
        <f t="shared" si="5"/>
        <v>0.7844155897828109</v>
      </c>
      <c r="K31" s="3">
        <f t="shared" si="6"/>
        <v>0.62753247182624872</v>
      </c>
      <c r="L31" s="3">
        <f t="shared" si="7"/>
        <v>0.47064935386968654</v>
      </c>
      <c r="M31" s="3">
        <f t="shared" si="8"/>
        <v>0.31376623591312436</v>
      </c>
      <c r="N31" s="3">
        <f t="shared" si="9"/>
        <v>0.15688311795656218</v>
      </c>
    </row>
  </sheetData>
  <mergeCells count="3">
    <mergeCell ref="E4:F4"/>
    <mergeCell ref="L4:N4"/>
    <mergeCell ref="A1:N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5"/>
  <sheetViews>
    <sheetView topLeftCell="I1" zoomScale="130" zoomScaleNormal="130" workbookViewId="0">
      <selection activeCell="J10" sqref="J10"/>
    </sheetView>
  </sheetViews>
  <sheetFormatPr defaultRowHeight="14.4" x14ac:dyDescent="0.3"/>
  <cols>
    <col min="1" max="1" width="14.5546875" customWidth="1"/>
    <col min="9" max="9" width="13.109375" customWidth="1"/>
    <col min="15" max="16" width="11.44140625" customWidth="1"/>
    <col min="17" max="17" width="13.109375" customWidth="1"/>
  </cols>
  <sheetData>
    <row r="1" spans="2:23" ht="15" customHeight="1" x14ac:dyDescent="0.3">
      <c r="I1" s="18" t="s">
        <v>36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2:23" x14ac:dyDescent="0.3"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4" spans="2:23" x14ac:dyDescent="0.3">
      <c r="I4" t="s">
        <v>8</v>
      </c>
      <c r="J4">
        <v>1000</v>
      </c>
      <c r="M4" t="s">
        <v>7</v>
      </c>
      <c r="N4" t="s">
        <v>12</v>
      </c>
      <c r="O4" t="s">
        <v>14</v>
      </c>
      <c r="P4" t="s">
        <v>15</v>
      </c>
      <c r="Q4" t="s">
        <v>23</v>
      </c>
      <c r="R4" t="s">
        <v>24</v>
      </c>
    </row>
    <row r="5" spans="2:23" x14ac:dyDescent="0.3">
      <c r="I5" s="7" t="s">
        <v>10</v>
      </c>
      <c r="J5" s="7">
        <f>K5*J4</f>
        <v>100</v>
      </c>
      <c r="K5" s="8">
        <v>0.1</v>
      </c>
      <c r="L5" s="1"/>
      <c r="M5">
        <v>0</v>
      </c>
      <c r="N5">
        <f>M5/$J$4</f>
        <v>0</v>
      </c>
      <c r="O5" s="10">
        <f t="shared" ref="O5:O25" si="0">IF($M5&lt;Bcrit,0,IF($M5&lt;Bmsy,Scalar*(($M5-Bcrit)/(Bmsy-Bcrit)),Scalar*1))</f>
        <v>0</v>
      </c>
      <c r="P5" s="10">
        <f t="shared" ref="P5:P25" si="1">IF($M5&lt;Bcrit,0,IF($M5&lt;MSST,Scalar*(($M5-Bcrit)/(MSST-Bcrit)),Scalar*1))</f>
        <v>0</v>
      </c>
      <c r="Q5" s="10">
        <f t="shared" ref="Q5:Q25" si="2">O5*Ralston_Mult</f>
        <v>0</v>
      </c>
      <c r="R5" s="10">
        <f t="shared" ref="R5:R25" si="3">P5*Ralston_Mult</f>
        <v>0</v>
      </c>
    </row>
    <row r="6" spans="2:23" x14ac:dyDescent="0.3">
      <c r="B6" t="e">
        <f>'Example of Control Rule'!Q5=_xlfn.LOGNORM.INV($A6,0,0.36)*$C$4</f>
        <v>#NUM!</v>
      </c>
      <c r="I6" t="s">
        <v>13</v>
      </c>
      <c r="J6">
        <f>Bmsy*K6</f>
        <v>500</v>
      </c>
      <c r="K6" s="9">
        <v>0.5</v>
      </c>
      <c r="M6">
        <v>100</v>
      </c>
      <c r="N6">
        <f t="shared" ref="N6:N25" si="4">M6/$J$4</f>
        <v>0.1</v>
      </c>
      <c r="O6" s="10">
        <f t="shared" si="0"/>
        <v>0</v>
      </c>
      <c r="P6" s="10">
        <f t="shared" si="1"/>
        <v>0</v>
      </c>
      <c r="Q6" s="10">
        <f t="shared" si="2"/>
        <v>0</v>
      </c>
      <c r="R6" s="10">
        <f t="shared" si="3"/>
        <v>0</v>
      </c>
    </row>
    <row r="7" spans="2:23" x14ac:dyDescent="0.3">
      <c r="I7" s="6" t="s">
        <v>11</v>
      </c>
      <c r="J7" s="6">
        <v>1</v>
      </c>
      <c r="M7">
        <v>200</v>
      </c>
      <c r="N7">
        <f t="shared" si="4"/>
        <v>0.2</v>
      </c>
      <c r="O7" s="10">
        <f t="shared" si="0"/>
        <v>0.1111111111111111</v>
      </c>
      <c r="P7" s="10">
        <f t="shared" si="1"/>
        <v>0.25</v>
      </c>
      <c r="Q7" s="10">
        <f t="shared" si="2"/>
        <v>0.10142562228734081</v>
      </c>
      <c r="R7" s="10">
        <f t="shared" si="3"/>
        <v>0.22820765014651684</v>
      </c>
    </row>
    <row r="8" spans="2:23" x14ac:dyDescent="0.3">
      <c r="I8" t="s">
        <v>34</v>
      </c>
      <c r="J8">
        <v>0.2</v>
      </c>
      <c r="K8" t="s">
        <v>35</v>
      </c>
      <c r="M8">
        <v>300</v>
      </c>
      <c r="N8">
        <f t="shared" si="4"/>
        <v>0.3</v>
      </c>
      <c r="O8" s="10">
        <f t="shared" si="0"/>
        <v>0.22222222222222221</v>
      </c>
      <c r="P8" s="10">
        <f t="shared" si="1"/>
        <v>0.5</v>
      </c>
      <c r="Q8" s="10">
        <f t="shared" si="2"/>
        <v>0.20285124457468162</v>
      </c>
      <c r="R8" s="10">
        <f t="shared" si="3"/>
        <v>0.45641530029303368</v>
      </c>
    </row>
    <row r="9" spans="2:23" x14ac:dyDescent="0.3">
      <c r="I9" t="s">
        <v>17</v>
      </c>
      <c r="J9">
        <v>0.36</v>
      </c>
      <c r="M9">
        <v>400</v>
      </c>
      <c r="N9">
        <f t="shared" si="4"/>
        <v>0.4</v>
      </c>
      <c r="O9" s="10">
        <f t="shared" si="0"/>
        <v>0.33333333333333331</v>
      </c>
      <c r="P9" s="10">
        <f t="shared" si="1"/>
        <v>0.75</v>
      </c>
      <c r="Q9" s="10">
        <f t="shared" si="2"/>
        <v>0.30427686686202243</v>
      </c>
      <c r="R9" s="10">
        <f t="shared" si="3"/>
        <v>0.68462295043955046</v>
      </c>
    </row>
    <row r="10" spans="2:23" ht="14.25" customHeight="1" x14ac:dyDescent="0.3">
      <c r="I10" t="s">
        <v>0</v>
      </c>
      <c r="J10">
        <v>0.4</v>
      </c>
      <c r="M10">
        <v>500</v>
      </c>
      <c r="N10">
        <f t="shared" si="4"/>
        <v>0.5</v>
      </c>
      <c r="O10" s="10">
        <f t="shared" si="0"/>
        <v>0.44444444444444442</v>
      </c>
      <c r="P10" s="10">
        <f t="shared" si="1"/>
        <v>1</v>
      </c>
      <c r="Q10" s="10">
        <f t="shared" si="2"/>
        <v>0.40570248914936324</v>
      </c>
      <c r="R10" s="10">
        <f t="shared" si="3"/>
        <v>0.91283060058606735</v>
      </c>
    </row>
    <row r="11" spans="2:23" x14ac:dyDescent="0.3">
      <c r="I11" t="s">
        <v>16</v>
      </c>
      <c r="J11">
        <f>_xlfn.LOGNORM.INV(P,0,sigma_min)</f>
        <v>0.91283060058606735</v>
      </c>
      <c r="M11">
        <v>600</v>
      </c>
      <c r="N11">
        <f t="shared" si="4"/>
        <v>0.6</v>
      </c>
      <c r="O11" s="10">
        <f t="shared" si="0"/>
        <v>0.55555555555555558</v>
      </c>
      <c r="P11" s="10">
        <f t="shared" si="1"/>
        <v>1</v>
      </c>
      <c r="Q11" s="10">
        <f t="shared" si="2"/>
        <v>0.50712811143670411</v>
      </c>
      <c r="R11" s="10">
        <f t="shared" si="3"/>
        <v>0.91283060058606735</v>
      </c>
    </row>
    <row r="12" spans="2:23" x14ac:dyDescent="0.3">
      <c r="M12">
        <v>700</v>
      </c>
      <c r="N12">
        <f t="shared" si="4"/>
        <v>0.7</v>
      </c>
      <c r="O12" s="10">
        <f t="shared" si="0"/>
        <v>0.66666666666666663</v>
      </c>
      <c r="P12" s="10">
        <f t="shared" si="1"/>
        <v>1</v>
      </c>
      <c r="Q12" s="10">
        <f t="shared" si="2"/>
        <v>0.60855373372404487</v>
      </c>
      <c r="R12" s="10">
        <f t="shared" si="3"/>
        <v>0.91283060058606735</v>
      </c>
    </row>
    <row r="13" spans="2:23" x14ac:dyDescent="0.3">
      <c r="M13">
        <v>800</v>
      </c>
      <c r="N13">
        <f t="shared" si="4"/>
        <v>0.8</v>
      </c>
      <c r="O13" s="10">
        <f t="shared" si="0"/>
        <v>0.77777777777777779</v>
      </c>
      <c r="P13" s="10">
        <f t="shared" si="1"/>
        <v>1</v>
      </c>
      <c r="Q13" s="10">
        <f t="shared" si="2"/>
        <v>0.70997935601138573</v>
      </c>
      <c r="R13" s="10">
        <f t="shared" si="3"/>
        <v>0.91283060058606735</v>
      </c>
    </row>
    <row r="14" spans="2:23" x14ac:dyDescent="0.3">
      <c r="M14">
        <v>900</v>
      </c>
      <c r="N14">
        <f t="shared" si="4"/>
        <v>0.9</v>
      </c>
      <c r="O14" s="10">
        <f t="shared" si="0"/>
        <v>0.88888888888888884</v>
      </c>
      <c r="P14" s="10">
        <f t="shared" si="1"/>
        <v>1</v>
      </c>
      <c r="Q14" s="10">
        <f t="shared" si="2"/>
        <v>0.81140497829872649</v>
      </c>
      <c r="R14" s="10">
        <f t="shared" si="3"/>
        <v>0.91283060058606735</v>
      </c>
    </row>
    <row r="15" spans="2:23" x14ac:dyDescent="0.3">
      <c r="M15">
        <v>1000</v>
      </c>
      <c r="N15">
        <f t="shared" si="4"/>
        <v>1</v>
      </c>
      <c r="O15" s="10">
        <f t="shared" si="0"/>
        <v>1</v>
      </c>
      <c r="P15" s="10">
        <f t="shared" si="1"/>
        <v>1</v>
      </c>
      <c r="Q15" s="10">
        <f t="shared" si="2"/>
        <v>0.91283060058606735</v>
      </c>
      <c r="R15" s="10">
        <f t="shared" si="3"/>
        <v>0.91283060058606735</v>
      </c>
    </row>
    <row r="16" spans="2:23" x14ac:dyDescent="0.3">
      <c r="M16">
        <v>1100</v>
      </c>
      <c r="N16">
        <f t="shared" si="4"/>
        <v>1.1000000000000001</v>
      </c>
      <c r="O16" s="10">
        <f t="shared" si="0"/>
        <v>1</v>
      </c>
      <c r="P16" s="10">
        <f t="shared" si="1"/>
        <v>1</v>
      </c>
      <c r="Q16" s="10">
        <f t="shared" si="2"/>
        <v>0.91283060058606735</v>
      </c>
      <c r="R16" s="10">
        <f t="shared" si="3"/>
        <v>0.91283060058606735</v>
      </c>
    </row>
    <row r="17" spans="13:18" x14ac:dyDescent="0.3">
      <c r="M17">
        <v>1200</v>
      </c>
      <c r="N17">
        <f t="shared" si="4"/>
        <v>1.2</v>
      </c>
      <c r="O17" s="10">
        <f t="shared" si="0"/>
        <v>1</v>
      </c>
      <c r="P17" s="10">
        <f t="shared" si="1"/>
        <v>1</v>
      </c>
      <c r="Q17" s="10">
        <f t="shared" si="2"/>
        <v>0.91283060058606735</v>
      </c>
      <c r="R17" s="10">
        <f t="shared" si="3"/>
        <v>0.91283060058606735</v>
      </c>
    </row>
    <row r="18" spans="13:18" x14ac:dyDescent="0.3">
      <c r="M18">
        <v>1300</v>
      </c>
      <c r="N18">
        <f t="shared" si="4"/>
        <v>1.3</v>
      </c>
      <c r="O18" s="10">
        <f t="shared" si="0"/>
        <v>1</v>
      </c>
      <c r="P18" s="10">
        <f t="shared" si="1"/>
        <v>1</v>
      </c>
      <c r="Q18" s="10">
        <f t="shared" si="2"/>
        <v>0.91283060058606735</v>
      </c>
      <c r="R18" s="10">
        <f t="shared" si="3"/>
        <v>0.91283060058606735</v>
      </c>
    </row>
    <row r="19" spans="13:18" x14ac:dyDescent="0.3">
      <c r="M19">
        <v>1400</v>
      </c>
      <c r="N19">
        <f t="shared" si="4"/>
        <v>1.4</v>
      </c>
      <c r="O19" s="10">
        <f t="shared" si="0"/>
        <v>1</v>
      </c>
      <c r="P19" s="10">
        <f t="shared" si="1"/>
        <v>1</v>
      </c>
      <c r="Q19" s="10">
        <f t="shared" si="2"/>
        <v>0.91283060058606735</v>
      </c>
      <c r="R19" s="10">
        <f t="shared" si="3"/>
        <v>0.91283060058606735</v>
      </c>
    </row>
    <row r="20" spans="13:18" x14ac:dyDescent="0.3">
      <c r="M20">
        <v>1500</v>
      </c>
      <c r="N20">
        <f t="shared" si="4"/>
        <v>1.5</v>
      </c>
      <c r="O20" s="10">
        <f t="shared" si="0"/>
        <v>1</v>
      </c>
      <c r="P20" s="10">
        <f t="shared" si="1"/>
        <v>1</v>
      </c>
      <c r="Q20" s="10">
        <f t="shared" si="2"/>
        <v>0.91283060058606735</v>
      </c>
      <c r="R20" s="10">
        <f t="shared" si="3"/>
        <v>0.91283060058606735</v>
      </c>
    </row>
    <row r="21" spans="13:18" x14ac:dyDescent="0.3">
      <c r="M21">
        <v>1600</v>
      </c>
      <c r="N21">
        <f t="shared" si="4"/>
        <v>1.6</v>
      </c>
      <c r="O21" s="10">
        <f t="shared" si="0"/>
        <v>1</v>
      </c>
      <c r="P21" s="10">
        <f t="shared" si="1"/>
        <v>1</v>
      </c>
      <c r="Q21" s="10">
        <f t="shared" si="2"/>
        <v>0.91283060058606735</v>
      </c>
      <c r="R21" s="10">
        <f t="shared" si="3"/>
        <v>0.91283060058606735</v>
      </c>
    </row>
    <row r="22" spans="13:18" x14ac:dyDescent="0.3">
      <c r="M22">
        <v>1700</v>
      </c>
      <c r="N22">
        <f t="shared" si="4"/>
        <v>1.7</v>
      </c>
      <c r="O22" s="10">
        <f t="shared" si="0"/>
        <v>1</v>
      </c>
      <c r="P22" s="10">
        <f t="shared" si="1"/>
        <v>1</v>
      </c>
      <c r="Q22" s="10">
        <f t="shared" si="2"/>
        <v>0.91283060058606735</v>
      </c>
      <c r="R22" s="10">
        <f t="shared" si="3"/>
        <v>0.91283060058606735</v>
      </c>
    </row>
    <row r="23" spans="13:18" x14ac:dyDescent="0.3">
      <c r="M23">
        <v>1800</v>
      </c>
      <c r="N23">
        <f t="shared" si="4"/>
        <v>1.8</v>
      </c>
      <c r="O23" s="10">
        <f t="shared" si="0"/>
        <v>1</v>
      </c>
      <c r="P23" s="10">
        <f t="shared" si="1"/>
        <v>1</v>
      </c>
      <c r="Q23" s="10">
        <f t="shared" si="2"/>
        <v>0.91283060058606735</v>
      </c>
      <c r="R23" s="10">
        <f t="shared" si="3"/>
        <v>0.91283060058606735</v>
      </c>
    </row>
    <row r="24" spans="13:18" x14ac:dyDescent="0.3">
      <c r="M24">
        <v>1900</v>
      </c>
      <c r="N24">
        <f t="shared" si="4"/>
        <v>1.9</v>
      </c>
      <c r="O24" s="10">
        <f t="shared" si="0"/>
        <v>1</v>
      </c>
      <c r="P24" s="10">
        <f t="shared" si="1"/>
        <v>1</v>
      </c>
      <c r="Q24" s="10">
        <f t="shared" si="2"/>
        <v>0.91283060058606735</v>
      </c>
      <c r="R24" s="10">
        <f t="shared" si="3"/>
        <v>0.91283060058606735</v>
      </c>
    </row>
    <row r="25" spans="13:18" x14ac:dyDescent="0.3">
      <c r="M25">
        <v>2000</v>
      </c>
      <c r="N25">
        <f t="shared" si="4"/>
        <v>2</v>
      </c>
      <c r="O25" s="10">
        <f t="shared" si="0"/>
        <v>1</v>
      </c>
      <c r="P25" s="10">
        <f t="shared" si="1"/>
        <v>1</v>
      </c>
      <c r="Q25" s="10">
        <f t="shared" si="2"/>
        <v>0.91283060058606735</v>
      </c>
      <c r="R25" s="10">
        <f t="shared" si="3"/>
        <v>0.91283060058606735</v>
      </c>
    </row>
  </sheetData>
  <mergeCells count="1">
    <mergeCell ref="I1:W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6"/>
  <sheetViews>
    <sheetView workbookViewId="0">
      <selection activeCell="O22" sqref="O22:O26"/>
    </sheetView>
  </sheetViews>
  <sheetFormatPr defaultRowHeight="14.4" x14ac:dyDescent="0.3"/>
  <cols>
    <col min="19" max="19" width="14.109375" customWidth="1"/>
    <col min="20" max="20" width="9.5546875" bestFit="1" customWidth="1"/>
    <col min="22" max="22" width="14" customWidth="1"/>
    <col min="24" max="24" width="14" customWidth="1"/>
  </cols>
  <sheetData>
    <row r="1" spans="1:21" x14ac:dyDescent="0.3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6" spans="1:21" x14ac:dyDescent="0.3">
      <c r="S6" t="s">
        <v>7</v>
      </c>
      <c r="T6">
        <v>352682</v>
      </c>
    </row>
    <row r="7" spans="1:21" x14ac:dyDescent="0.3">
      <c r="N7" t="s">
        <v>26</v>
      </c>
      <c r="O7" s="2" t="s">
        <v>25</v>
      </c>
      <c r="P7" s="2"/>
      <c r="Q7" s="2"/>
      <c r="S7" t="s">
        <v>8</v>
      </c>
      <c r="T7">
        <v>201747</v>
      </c>
    </row>
    <row r="8" spans="1:21" x14ac:dyDescent="0.3">
      <c r="N8">
        <v>2021</v>
      </c>
      <c r="O8" s="10">
        <v>8.6</v>
      </c>
      <c r="P8" s="5"/>
      <c r="Q8" s="5"/>
      <c r="S8" s="7" t="s">
        <v>10</v>
      </c>
      <c r="T8" s="7">
        <f>U8*T7</f>
        <v>20174.7</v>
      </c>
      <c r="U8" s="8">
        <v>0.1</v>
      </c>
    </row>
    <row r="9" spans="1:21" x14ac:dyDescent="0.3">
      <c r="N9">
        <v>2022</v>
      </c>
      <c r="O9" s="10">
        <v>8.6</v>
      </c>
      <c r="P9" s="5"/>
      <c r="S9" t="s">
        <v>13</v>
      </c>
      <c r="T9">
        <f>T7*U9</f>
        <v>100873.5</v>
      </c>
      <c r="U9" s="9">
        <v>0.5</v>
      </c>
    </row>
    <row r="10" spans="1:21" x14ac:dyDescent="0.3">
      <c r="N10">
        <v>2023</v>
      </c>
      <c r="O10" s="10">
        <v>8.6</v>
      </c>
      <c r="P10" s="5"/>
      <c r="S10" s="6" t="s">
        <v>11</v>
      </c>
      <c r="T10" s="6">
        <v>1</v>
      </c>
    </row>
    <row r="11" spans="1:21" x14ac:dyDescent="0.3">
      <c r="N11">
        <v>2024</v>
      </c>
      <c r="O11" s="10">
        <v>8.6</v>
      </c>
      <c r="P11" s="5"/>
      <c r="S11" s="6"/>
      <c r="T11" s="6"/>
    </row>
    <row r="12" spans="1:21" x14ac:dyDescent="0.3">
      <c r="N12">
        <v>2025</v>
      </c>
      <c r="O12" s="10">
        <v>8.6</v>
      </c>
      <c r="P12" s="5"/>
      <c r="S12" s="6"/>
      <c r="T12" s="6"/>
    </row>
    <row r="13" spans="1:21" x14ac:dyDescent="0.3">
      <c r="N13" t="s">
        <v>27</v>
      </c>
      <c r="O13" s="10" t="s">
        <v>25</v>
      </c>
      <c r="P13" s="2" t="s">
        <v>23</v>
      </c>
      <c r="Q13" s="2" t="s">
        <v>24</v>
      </c>
    </row>
    <row r="14" spans="1:21" x14ac:dyDescent="0.3">
      <c r="N14">
        <v>2021</v>
      </c>
      <c r="O14" s="10">
        <v>7.27</v>
      </c>
      <c r="P14" s="10">
        <f>IF($T$6&lt;$T$8,0,IF($T$6&lt;$T$7,$T$10*(($T$6-$T$8)/($T$7-$T$8)),1))*$T$16*O8</f>
        <v>7.8503431650401785</v>
      </c>
      <c r="Q14" s="10">
        <f>IF($T$6&lt;$T$8,0,IF($T$6&lt;$T$9,$T$10*(($T$6-$T$8)/($T$9-$T$8)),1))*$T$16*O8</f>
        <v>7.8503431650401785</v>
      </c>
      <c r="S14" t="s">
        <v>17</v>
      </c>
      <c r="T14" s="6">
        <v>0.36</v>
      </c>
    </row>
    <row r="15" spans="1:21" x14ac:dyDescent="0.3">
      <c r="N15">
        <v>2022</v>
      </c>
      <c r="O15" s="10">
        <v>7.27</v>
      </c>
      <c r="P15" s="10">
        <f t="shared" ref="P15:P18" si="0">IF($T$6&lt;$T$8,0,IF($T$6&lt;$T$7,$T$10*(($T$6-$T$8)/($T$7-$T$8)),1))*$T$16*O9</f>
        <v>7.8503431650401785</v>
      </c>
      <c r="Q15" s="10">
        <f t="shared" ref="Q15:Q18" si="1">IF($T$6&lt;$T$8,0,IF($T$6&lt;$T$9,$T$10*(($T$6-$T$8)/($T$9-$T$8)),1))*$T$16*O9</f>
        <v>7.8503431650401785</v>
      </c>
      <c r="S15" t="s">
        <v>0</v>
      </c>
      <c r="T15" s="6">
        <v>0.4</v>
      </c>
    </row>
    <row r="16" spans="1:21" x14ac:dyDescent="0.3">
      <c r="N16">
        <v>2023</v>
      </c>
      <c r="O16" s="10">
        <v>7.27</v>
      </c>
      <c r="P16" s="10">
        <f t="shared" si="0"/>
        <v>7.8503431650401785</v>
      </c>
      <c r="Q16" s="10">
        <f t="shared" si="1"/>
        <v>7.8503431650401785</v>
      </c>
      <c r="S16" t="s">
        <v>16</v>
      </c>
      <c r="T16">
        <f>_xlfn.LOGNORM.INV(T15,0,T14)</f>
        <v>0.91283060058606735</v>
      </c>
    </row>
    <row r="17" spans="14:20" x14ac:dyDescent="0.3">
      <c r="N17">
        <v>2024</v>
      </c>
      <c r="O17" s="10">
        <v>7.27</v>
      </c>
      <c r="P17" s="10">
        <f t="shared" si="0"/>
        <v>7.8503431650401785</v>
      </c>
      <c r="Q17" s="10">
        <f t="shared" si="1"/>
        <v>7.8503431650401785</v>
      </c>
    </row>
    <row r="18" spans="14:20" x14ac:dyDescent="0.3">
      <c r="N18">
        <v>2025</v>
      </c>
      <c r="O18" s="10">
        <v>7.27</v>
      </c>
      <c r="P18" s="10">
        <f t="shared" si="0"/>
        <v>7.8503431650401785</v>
      </c>
      <c r="Q18" s="10">
        <f t="shared" si="1"/>
        <v>7.8503431650401785</v>
      </c>
      <c r="S18" t="s">
        <v>12</v>
      </c>
      <c r="T18">
        <f>T6/T7</f>
        <v>1.7481399971251121</v>
      </c>
    </row>
    <row r="19" spans="14:20" x14ac:dyDescent="0.3">
      <c r="S19" t="s">
        <v>29</v>
      </c>
      <c r="T19">
        <f>T6/T9</f>
        <v>3.4962799942502243</v>
      </c>
    </row>
    <row r="21" spans="14:20" x14ac:dyDescent="0.3">
      <c r="N21" t="s">
        <v>1</v>
      </c>
      <c r="O21" s="10" t="s">
        <v>25</v>
      </c>
      <c r="P21" s="2" t="s">
        <v>23</v>
      </c>
      <c r="Q21" s="2" t="s">
        <v>24</v>
      </c>
    </row>
    <row r="22" spans="14:20" x14ac:dyDescent="0.3">
      <c r="N22">
        <v>2021</v>
      </c>
      <c r="O22" s="12">
        <f>O14/$O8</f>
        <v>0.84534883720930232</v>
      </c>
      <c r="P22" s="12">
        <f t="shared" ref="P22:Q22" si="2">P14/$O8</f>
        <v>0.91283060058606735</v>
      </c>
      <c r="Q22" s="12">
        <f t="shared" si="2"/>
        <v>0.91283060058606735</v>
      </c>
    </row>
    <row r="23" spans="14:20" x14ac:dyDescent="0.3">
      <c r="N23">
        <v>2022</v>
      </c>
      <c r="O23" s="12">
        <f t="shared" ref="O23:Q23" si="3">O15/$O9</f>
        <v>0.84534883720930232</v>
      </c>
      <c r="P23" s="12">
        <f t="shared" si="3"/>
        <v>0.91283060058606735</v>
      </c>
      <c r="Q23" s="12">
        <f t="shared" si="3"/>
        <v>0.91283060058606735</v>
      </c>
    </row>
    <row r="24" spans="14:20" x14ac:dyDescent="0.3">
      <c r="N24">
        <v>2023</v>
      </c>
      <c r="O24" s="12">
        <f t="shared" ref="O24:Q24" si="4">O16/$O10</f>
        <v>0.84534883720930232</v>
      </c>
      <c r="P24" s="12">
        <f t="shared" si="4"/>
        <v>0.91283060058606735</v>
      </c>
      <c r="Q24" s="12">
        <f t="shared" si="4"/>
        <v>0.91283060058606735</v>
      </c>
    </row>
    <row r="25" spans="14:20" x14ac:dyDescent="0.3">
      <c r="N25">
        <v>2024</v>
      </c>
      <c r="O25" s="12">
        <f t="shared" ref="O25:Q25" si="5">O17/$O11</f>
        <v>0.84534883720930232</v>
      </c>
      <c r="P25" s="12">
        <f t="shared" si="5"/>
        <v>0.91283060058606735</v>
      </c>
      <c r="Q25" s="12">
        <f t="shared" si="5"/>
        <v>0.91283060058606735</v>
      </c>
    </row>
    <row r="26" spans="14:20" x14ac:dyDescent="0.3">
      <c r="N26">
        <v>2025</v>
      </c>
      <c r="O26" s="12">
        <f t="shared" ref="O26:Q26" si="6">O18/$O12</f>
        <v>0.84534883720930232</v>
      </c>
      <c r="P26" s="12">
        <f t="shared" si="6"/>
        <v>0.91283060058606735</v>
      </c>
      <c r="Q26" s="12">
        <f t="shared" si="6"/>
        <v>0.91283060058606735</v>
      </c>
    </row>
    <row r="36" spans="2:2" x14ac:dyDescent="0.3">
      <c r="B36" t="s">
        <v>28</v>
      </c>
    </row>
  </sheetData>
  <mergeCells count="1">
    <mergeCell ref="A1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2"/>
  <sheetViews>
    <sheetView topLeftCell="I1" zoomScale="130" zoomScaleNormal="130" workbookViewId="0">
      <selection activeCell="R24" sqref="R24"/>
    </sheetView>
  </sheetViews>
  <sheetFormatPr defaultRowHeight="14.4" x14ac:dyDescent="0.3"/>
  <cols>
    <col min="19" max="20" width="9.5546875" bestFit="1" customWidth="1"/>
    <col min="21" max="21" width="18.88671875" customWidth="1"/>
    <col min="22" max="22" width="14" customWidth="1"/>
    <col min="24" max="24" width="14" customWidth="1"/>
  </cols>
  <sheetData>
    <row r="1" spans="1:23" x14ac:dyDescent="0.3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5" spans="1:23" x14ac:dyDescent="0.3">
      <c r="U5" t="s">
        <v>7</v>
      </c>
      <c r="V5">
        <v>1580</v>
      </c>
    </row>
    <row r="6" spans="1:23" x14ac:dyDescent="0.3">
      <c r="P6" t="s">
        <v>26</v>
      </c>
      <c r="Q6" s="2" t="s">
        <v>25</v>
      </c>
      <c r="R6" s="2" t="s">
        <v>23</v>
      </c>
      <c r="S6" s="2" t="s">
        <v>24</v>
      </c>
      <c r="U6" t="s">
        <v>8</v>
      </c>
      <c r="V6">
        <v>1714</v>
      </c>
    </row>
    <row r="7" spans="1:23" x14ac:dyDescent="0.3">
      <c r="P7">
        <v>2021</v>
      </c>
      <c r="Q7" s="10">
        <v>10.89</v>
      </c>
      <c r="R7" s="5"/>
      <c r="S7" s="5"/>
      <c r="U7" s="7" t="s">
        <v>10</v>
      </c>
      <c r="V7" s="7">
        <f>W7*V6</f>
        <v>171.4</v>
      </c>
      <c r="W7" s="8">
        <v>0.1</v>
      </c>
    </row>
    <row r="8" spans="1:23" x14ac:dyDescent="0.3">
      <c r="P8">
        <v>2022</v>
      </c>
      <c r="Q8" s="10">
        <v>11.05</v>
      </c>
      <c r="R8" s="5"/>
      <c r="U8" t="s">
        <v>13</v>
      </c>
      <c r="V8" s="15">
        <v>1416</v>
      </c>
      <c r="W8" s="9" t="s">
        <v>30</v>
      </c>
    </row>
    <row r="9" spans="1:23" x14ac:dyDescent="0.3">
      <c r="P9">
        <v>2023</v>
      </c>
      <c r="Q9" s="10">
        <v>11.18</v>
      </c>
      <c r="R9" s="5"/>
      <c r="U9" s="6" t="s">
        <v>11</v>
      </c>
      <c r="V9" s="6">
        <v>1</v>
      </c>
    </row>
    <row r="10" spans="1:23" x14ac:dyDescent="0.3">
      <c r="P10" t="s">
        <v>27</v>
      </c>
      <c r="Q10" s="13" t="s">
        <v>25</v>
      </c>
      <c r="R10" s="2" t="s">
        <v>23</v>
      </c>
      <c r="S10" s="2" t="s">
        <v>24</v>
      </c>
    </row>
    <row r="11" spans="1:23" x14ac:dyDescent="0.3">
      <c r="P11">
        <v>2021</v>
      </c>
      <c r="Q11" s="10">
        <v>9.3699999999999992</v>
      </c>
      <c r="R11" s="10">
        <f>IF($V$5&lt;$V$7,0,IF($V$5&lt;$V$6,$V$9*(($V$5-$V$7)/($V$6-$V$7)),1))*$V$13*Q7</f>
        <v>9.0772109254521389</v>
      </c>
      <c r="S11" s="10">
        <f>IF($V$5&lt;$V$7,0,IF($V$5&lt;$V$8,$V$9*(($V$5-$V$7)/($V$8-$V$7)),1))*$V$13*Q7</f>
        <v>9.9407252403822746</v>
      </c>
      <c r="U11" t="s">
        <v>17</v>
      </c>
      <c r="V11" s="6">
        <v>0.36</v>
      </c>
    </row>
    <row r="12" spans="1:23" x14ac:dyDescent="0.3">
      <c r="P12">
        <v>2022</v>
      </c>
      <c r="Q12" s="10">
        <v>9.7200000000000006</v>
      </c>
      <c r="R12" s="10">
        <f>IF($V$5&lt;$V$7,0,IF($V$5&lt;$V$6,$V$9*(($V$5-$V$7)/($V$6-$V$7)),1))*$V$13*Q8</f>
        <v>9.210576742538672</v>
      </c>
      <c r="S12" s="10">
        <f>IF($V$5&lt;$V$7,0,IF($V$5&lt;$V$8,$V$9*(($V$5-$V$7)/($V$8-$V$7)),1))*$V$13*Q8</f>
        <v>10.086778136476045</v>
      </c>
      <c r="U12" t="s">
        <v>0</v>
      </c>
      <c r="V12" s="6">
        <v>0.4</v>
      </c>
    </row>
    <row r="13" spans="1:23" x14ac:dyDescent="0.3">
      <c r="P13">
        <v>2023</v>
      </c>
      <c r="Q13" s="10">
        <v>9.99</v>
      </c>
      <c r="R13" s="10">
        <f>IF($V$5&lt;$V$7,0,IF($V$5&lt;$V$6,$V$9*(($V$5-$V$7)/($V$6-$V$7)),1))*$V$13*Q9</f>
        <v>9.3189364689214802</v>
      </c>
      <c r="S13" s="10">
        <f>IF($V$5&lt;$V$7,0,IF($V$5&lt;$V$8,$V$9*(($V$5-$V$7)/($V$8-$V$7)),1))*$V$13*Q9</f>
        <v>10.205446114552233</v>
      </c>
      <c r="U13" t="s">
        <v>16</v>
      </c>
      <c r="V13" s="14">
        <f>_xlfn.LOGNORM.INV(V12,0,V11)</f>
        <v>0.91283060058606735</v>
      </c>
    </row>
    <row r="15" spans="1:23" x14ac:dyDescent="0.3">
      <c r="P15" t="s">
        <v>1</v>
      </c>
      <c r="Q15" s="13" t="s">
        <v>25</v>
      </c>
      <c r="R15" s="2" t="s">
        <v>23</v>
      </c>
      <c r="S15" s="2" t="s">
        <v>24</v>
      </c>
      <c r="U15" t="s">
        <v>12</v>
      </c>
      <c r="V15" s="14">
        <f>V5/V6</f>
        <v>0.92182030338389731</v>
      </c>
    </row>
    <row r="16" spans="1:23" x14ac:dyDescent="0.3">
      <c r="P16">
        <v>2021</v>
      </c>
      <c r="Q16" s="12">
        <f>Q11/$Q7</f>
        <v>0.86042240587695118</v>
      </c>
      <c r="R16" s="12">
        <f t="shared" ref="R16:S16" si="0">R11/$Q7</f>
        <v>0.83353635679082994</v>
      </c>
      <c r="S16" s="12">
        <f t="shared" si="0"/>
        <v>0.91283060058606735</v>
      </c>
      <c r="U16" t="s">
        <v>29</v>
      </c>
      <c r="V16" s="14">
        <f>V5/V8</f>
        <v>1.115819209039548</v>
      </c>
    </row>
    <row r="17" spans="16:19" x14ac:dyDescent="0.3">
      <c r="P17">
        <v>2022</v>
      </c>
      <c r="Q17" s="12">
        <f t="shared" ref="Q17:S17" si="1">Q12/$Q8</f>
        <v>0.87963800904977374</v>
      </c>
      <c r="R17" s="12">
        <f t="shared" si="1"/>
        <v>0.83353635679082994</v>
      </c>
      <c r="S17" s="12">
        <f t="shared" si="1"/>
        <v>0.91283060058606735</v>
      </c>
    </row>
    <row r="18" spans="16:19" x14ac:dyDescent="0.3">
      <c r="P18">
        <v>2023</v>
      </c>
      <c r="Q18" s="12">
        <f t="shared" ref="Q18:S18" si="2">Q13/$Q9</f>
        <v>0.8935599284436494</v>
      </c>
      <c r="R18" s="12">
        <f t="shared" si="2"/>
        <v>0.83353635679083005</v>
      </c>
      <c r="S18" s="12">
        <f t="shared" si="2"/>
        <v>0.91283060058606735</v>
      </c>
    </row>
    <row r="42" spans="2:2" x14ac:dyDescent="0.3">
      <c r="B42" t="s">
        <v>28</v>
      </c>
    </row>
  </sheetData>
  <mergeCells count="1">
    <mergeCell ref="A1:O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topLeftCell="B4" zoomScale="120" zoomScaleNormal="120" workbookViewId="0">
      <selection activeCell="W12" sqref="W12"/>
    </sheetView>
  </sheetViews>
  <sheetFormatPr defaultRowHeight="14.4" x14ac:dyDescent="0.3"/>
  <cols>
    <col min="18" max="19" width="9.5546875" bestFit="1" customWidth="1"/>
    <col min="21" max="21" width="14" customWidth="1"/>
  </cols>
  <sheetData>
    <row r="1" spans="1:23" x14ac:dyDescent="0.3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3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6" spans="1:23" x14ac:dyDescent="0.3">
      <c r="U6" t="s">
        <v>7</v>
      </c>
      <c r="V6">
        <v>2433</v>
      </c>
    </row>
    <row r="7" spans="1:23" x14ac:dyDescent="0.3">
      <c r="P7" t="s">
        <v>26</v>
      </c>
      <c r="Q7" s="2" t="s">
        <v>25</v>
      </c>
      <c r="R7" s="2" t="s">
        <v>23</v>
      </c>
      <c r="S7" s="2" t="s">
        <v>24</v>
      </c>
      <c r="U7" t="s">
        <v>8</v>
      </c>
      <c r="V7">
        <v>7119</v>
      </c>
    </row>
    <row r="8" spans="1:23" x14ac:dyDescent="0.3">
      <c r="P8">
        <v>2022</v>
      </c>
      <c r="Q8" s="10">
        <v>1.637</v>
      </c>
      <c r="R8" s="5"/>
      <c r="S8" s="5"/>
      <c r="U8" s="7" t="s">
        <v>10</v>
      </c>
      <c r="V8" s="7">
        <f>W8*V7</f>
        <v>711.90000000000009</v>
      </c>
      <c r="W8" s="8">
        <v>0.1</v>
      </c>
    </row>
    <row r="9" spans="1:23" x14ac:dyDescent="0.3">
      <c r="P9">
        <v>2023</v>
      </c>
      <c r="Q9" s="10">
        <v>2.2229999999999999</v>
      </c>
      <c r="R9" s="5"/>
      <c r="U9" t="s">
        <v>13</v>
      </c>
      <c r="V9">
        <f>W9*V7</f>
        <v>3559.5</v>
      </c>
      <c r="W9" s="9">
        <v>0.5</v>
      </c>
    </row>
    <row r="10" spans="1:23" x14ac:dyDescent="0.3">
      <c r="P10">
        <v>2024</v>
      </c>
      <c r="Q10" s="10">
        <v>2.7810000000000001</v>
      </c>
      <c r="R10" s="5"/>
      <c r="U10" s="6" t="s">
        <v>11</v>
      </c>
      <c r="V10" s="6">
        <v>1</v>
      </c>
    </row>
    <row r="11" spans="1:23" x14ac:dyDescent="0.3">
      <c r="P11" t="s">
        <v>27</v>
      </c>
      <c r="Q11" s="10" t="s">
        <v>25</v>
      </c>
      <c r="R11" s="2" t="s">
        <v>23</v>
      </c>
      <c r="S11" s="2" t="s">
        <v>24</v>
      </c>
    </row>
    <row r="12" spans="1:23" x14ac:dyDescent="0.3">
      <c r="P12">
        <v>2022</v>
      </c>
      <c r="Q12" s="10">
        <v>1.2549999999999999</v>
      </c>
      <c r="R12" s="10">
        <f>IF($V$6&lt;$V$8,0,IF($V$6&lt;$V$7,$V$10*(($V$6-$V$8)/($V$7-$V$8)),1))*$V$14*Q8</f>
        <v>0.4014056416001982</v>
      </c>
      <c r="S12" s="10">
        <f>IF($V$6&lt;$V$8,0,IF($V$6&lt;$V$9,$V$10*(($V$6-$V$8)/($V$9-$V$8)),1))*$V$14*Q8</f>
        <v>0.90316269360044588</v>
      </c>
      <c r="U12" t="s">
        <v>17</v>
      </c>
      <c r="V12" s="6">
        <v>0.36</v>
      </c>
    </row>
    <row r="13" spans="1:23" x14ac:dyDescent="0.3">
      <c r="P13">
        <v>2023</v>
      </c>
      <c r="Q13" s="10">
        <v>1.7669999999999999</v>
      </c>
      <c r="R13" s="10">
        <f>IF($V$6&lt;$V$8,0,IF($V$6&lt;$V$7,$V$10*(($V$6-$V$8)/($V$7-$V$8)),1))*$V$14*Q9</f>
        <v>0.54509758172097778</v>
      </c>
      <c r="S13" s="10">
        <f>IF($V$6&lt;$V$8,0,IF($V$6&lt;$V$9,$V$10*(($V$6-$V$8)/($V$9-$V$8)),1))*$V$14*Q9</f>
        <v>1.2264695588721999</v>
      </c>
      <c r="U13" t="s">
        <v>0</v>
      </c>
      <c r="V13" s="6">
        <v>0.4</v>
      </c>
    </row>
    <row r="14" spans="1:23" x14ac:dyDescent="0.3">
      <c r="P14">
        <v>2024</v>
      </c>
      <c r="Q14" s="10">
        <v>2.27</v>
      </c>
      <c r="R14" s="10">
        <f>IF($V$6&lt;$V$8,0,IF($V$6&lt;$V$7,$V$10*(($V$6-$V$8)/($V$7-$V$8)),1))*$V$14*Q10</f>
        <v>0.68192369535134467</v>
      </c>
      <c r="S14" s="10">
        <f>IF($V$6&lt;$V$8,0,IF($V$6&lt;$V$9,$V$10*(($V$6-$V$8)/($V$9-$V$8)),1))*$V$14*Q10</f>
        <v>1.5343283145405255</v>
      </c>
      <c r="U14" t="s">
        <v>16</v>
      </c>
      <c r="V14">
        <f>_xlfn.LOGNORM.INV(V13,0,V12)</f>
        <v>0.91283060058606735</v>
      </c>
    </row>
    <row r="16" spans="1:23" x14ac:dyDescent="0.3">
      <c r="P16" t="s">
        <v>1</v>
      </c>
      <c r="Q16" s="10" t="s">
        <v>25</v>
      </c>
      <c r="R16" s="2" t="s">
        <v>23</v>
      </c>
      <c r="S16" s="2" t="s">
        <v>24</v>
      </c>
      <c r="U16" t="s">
        <v>12</v>
      </c>
      <c r="V16">
        <f>V6/V7</f>
        <v>0.34176148335440371</v>
      </c>
    </row>
    <row r="17" spans="2:22" x14ac:dyDescent="0.3">
      <c r="P17">
        <v>2022</v>
      </c>
      <c r="Q17" s="11">
        <f>Q12/$Q8</f>
        <v>0.76664630421502744</v>
      </c>
      <c r="R17" s="11">
        <f>R12/$Q8</f>
        <v>0.24520808894330984</v>
      </c>
      <c r="S17" s="11">
        <f t="shared" ref="S17" si="0">S12/$Q8</f>
        <v>0.5517182001224471</v>
      </c>
      <c r="U17" t="s">
        <v>29</v>
      </c>
      <c r="V17">
        <f>V6/V9</f>
        <v>0.68352296670880741</v>
      </c>
    </row>
    <row r="18" spans="2:22" x14ac:dyDescent="0.3">
      <c r="P18">
        <v>2023</v>
      </c>
      <c r="Q18" s="11">
        <f t="shared" ref="Q18:S18" si="1">Q13/$Q9</f>
        <v>0.79487179487179482</v>
      </c>
      <c r="R18" s="11">
        <f t="shared" si="1"/>
        <v>0.24520808894330987</v>
      </c>
      <c r="S18" s="11">
        <f t="shared" si="1"/>
        <v>0.5517182001224471</v>
      </c>
    </row>
    <row r="19" spans="2:22" x14ac:dyDescent="0.3">
      <c r="P19">
        <v>2024</v>
      </c>
      <c r="Q19" s="11">
        <f t="shared" ref="Q19:S19" si="2">Q14/$Q10</f>
        <v>0.81625314635023372</v>
      </c>
      <c r="R19" s="11">
        <f t="shared" si="2"/>
        <v>0.24520808894330984</v>
      </c>
      <c r="S19" s="11">
        <f t="shared" si="2"/>
        <v>0.5517182001224471</v>
      </c>
    </row>
    <row r="32" spans="2:22" x14ac:dyDescent="0.3">
      <c r="B32" t="s">
        <v>28</v>
      </c>
    </row>
  </sheetData>
  <mergeCells count="1">
    <mergeCell ref="A1:O2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65"/>
  <sheetViews>
    <sheetView zoomScale="130" zoomScaleNormal="130" workbookViewId="0">
      <selection activeCell="C11" sqref="C11"/>
    </sheetView>
  </sheetViews>
  <sheetFormatPr defaultRowHeight="14.4" x14ac:dyDescent="0.3"/>
  <cols>
    <col min="2" max="2" width="13.109375" customWidth="1"/>
    <col min="8" max="9" width="11.44140625" customWidth="1"/>
    <col min="10" max="10" width="13.109375" customWidth="1"/>
  </cols>
  <sheetData>
    <row r="1" spans="2:16" ht="15" customHeight="1" x14ac:dyDescent="0.3">
      <c r="B1" s="18" t="s">
        <v>36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6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2:16" x14ac:dyDescent="0.3">
      <c r="B4" t="s">
        <v>8</v>
      </c>
      <c r="C4">
        <v>1000</v>
      </c>
      <c r="F4" t="s">
        <v>7</v>
      </c>
      <c r="G4" t="s">
        <v>12</v>
      </c>
      <c r="H4" t="s">
        <v>14</v>
      </c>
      <c r="I4" t="s">
        <v>15</v>
      </c>
      <c r="J4" t="s">
        <v>23</v>
      </c>
      <c r="K4" t="s">
        <v>24</v>
      </c>
    </row>
    <row r="5" spans="2:16" x14ac:dyDescent="0.3">
      <c r="B5" s="7" t="s">
        <v>10</v>
      </c>
      <c r="C5" s="7">
        <f>D5*C4</f>
        <v>100</v>
      </c>
      <c r="D5" s="8">
        <v>0.1</v>
      </c>
      <c r="E5" s="1"/>
      <c r="F5">
        <v>0</v>
      </c>
      <c r="G5">
        <f>F5/$C$4</f>
        <v>0</v>
      </c>
      <c r="H5" s="10">
        <f t="shared" ref="H5:H36" si="0">IF($F5&lt;Bcrit,0,IF($F5&lt;Bmsy,Scalar*((slope_Bmsy*($F5-Bcrit)/Bmsy)+BUFF_INF),Scalar*1))</f>
        <v>0</v>
      </c>
      <c r="I5" s="10">
        <f t="shared" ref="I5:I36" si="1">IF($F5&lt;Bcrit,0,IF($F5&lt;MSST,Scalar*((slope_MSST*($F5-Bcrit)/MSST)+BUFF_INF),Scalar*1))</f>
        <v>0</v>
      </c>
      <c r="J5" s="10">
        <f t="shared" ref="J5:J36" si="2">H5*Ralston_Mult</f>
        <v>0</v>
      </c>
      <c r="K5" s="10">
        <f t="shared" ref="K5:K65" si="3">I5*Ralston_Mult</f>
        <v>0</v>
      </c>
    </row>
    <row r="6" spans="2:16" x14ac:dyDescent="0.3">
      <c r="B6" t="s">
        <v>13</v>
      </c>
      <c r="C6">
        <f>Bmsy*D6</f>
        <v>500</v>
      </c>
      <c r="D6" s="9">
        <v>0.5</v>
      </c>
      <c r="F6">
        <v>50</v>
      </c>
      <c r="G6">
        <f t="shared" ref="G6:G65" si="4">F6/$C$4</f>
        <v>0.05</v>
      </c>
      <c r="H6" s="10">
        <f t="shared" si="0"/>
        <v>0</v>
      </c>
      <c r="I6" s="10">
        <f t="shared" si="1"/>
        <v>0</v>
      </c>
      <c r="J6" s="10">
        <f t="shared" si="2"/>
        <v>0</v>
      </c>
      <c r="K6" s="10">
        <f t="shared" si="3"/>
        <v>0</v>
      </c>
    </row>
    <row r="7" spans="2:16" x14ac:dyDescent="0.3">
      <c r="B7" s="6" t="s">
        <v>11</v>
      </c>
      <c r="C7" s="6">
        <v>1</v>
      </c>
      <c r="F7">
        <v>100</v>
      </c>
      <c r="G7">
        <f t="shared" si="4"/>
        <v>0.1</v>
      </c>
      <c r="H7" s="10">
        <f t="shared" si="0"/>
        <v>0.3</v>
      </c>
      <c r="I7" s="10">
        <f t="shared" si="1"/>
        <v>0.3</v>
      </c>
      <c r="J7" s="10">
        <f t="shared" si="2"/>
        <v>0.27384918017582022</v>
      </c>
      <c r="K7" s="10">
        <f t="shared" si="3"/>
        <v>0.27384918017582022</v>
      </c>
    </row>
    <row r="8" spans="2:16" x14ac:dyDescent="0.3">
      <c r="B8" t="s">
        <v>34</v>
      </c>
      <c r="C8">
        <v>0.2</v>
      </c>
      <c r="D8" t="s">
        <v>35</v>
      </c>
      <c r="F8">
        <v>150</v>
      </c>
      <c r="G8">
        <f t="shared" si="4"/>
        <v>0.15</v>
      </c>
      <c r="H8" s="10">
        <f t="shared" si="0"/>
        <v>0.33888888888888885</v>
      </c>
      <c r="I8" s="10">
        <f t="shared" si="1"/>
        <v>0.38749999999999996</v>
      </c>
      <c r="J8" s="10">
        <f t="shared" si="2"/>
        <v>0.30934814797638943</v>
      </c>
      <c r="K8" s="10">
        <f t="shared" si="3"/>
        <v>0.35372185772710107</v>
      </c>
    </row>
    <row r="9" spans="2:16" x14ac:dyDescent="0.3">
      <c r="B9" t="s">
        <v>17</v>
      </c>
      <c r="C9">
        <v>0.36</v>
      </c>
      <c r="F9">
        <v>200</v>
      </c>
      <c r="G9">
        <f t="shared" si="4"/>
        <v>0.2</v>
      </c>
      <c r="H9" s="10">
        <f t="shared" si="0"/>
        <v>0.37777777777777777</v>
      </c>
      <c r="I9" s="10">
        <f t="shared" si="1"/>
        <v>0.47499999999999998</v>
      </c>
      <c r="J9" s="10">
        <f t="shared" si="2"/>
        <v>0.34484711577695876</v>
      </c>
      <c r="K9" s="10">
        <f t="shared" si="3"/>
        <v>0.43359453527838199</v>
      </c>
    </row>
    <row r="10" spans="2:16" ht="14.25" customHeight="1" x14ac:dyDescent="0.3">
      <c r="B10" t="s">
        <v>0</v>
      </c>
      <c r="C10">
        <v>0.4</v>
      </c>
      <c r="F10">
        <v>250</v>
      </c>
      <c r="G10">
        <f t="shared" si="4"/>
        <v>0.25</v>
      </c>
      <c r="H10" s="10">
        <f t="shared" si="0"/>
        <v>0.41666666666666663</v>
      </c>
      <c r="I10" s="10">
        <f t="shared" si="1"/>
        <v>0.5625</v>
      </c>
      <c r="J10" s="10">
        <f t="shared" si="2"/>
        <v>0.38034608357752803</v>
      </c>
      <c r="K10" s="10">
        <f t="shared" si="3"/>
        <v>0.5134672128296629</v>
      </c>
    </row>
    <row r="11" spans="2:16" x14ac:dyDescent="0.3">
      <c r="B11" t="s">
        <v>16</v>
      </c>
      <c r="C11">
        <f>_xlfn.LOGNORM.INV(P,0,sigma_min)</f>
        <v>0.91283060058606735</v>
      </c>
      <c r="F11">
        <v>300</v>
      </c>
      <c r="G11">
        <f t="shared" si="4"/>
        <v>0.3</v>
      </c>
      <c r="H11" s="10">
        <f t="shared" si="0"/>
        <v>0.45555555555555549</v>
      </c>
      <c r="I11" s="10">
        <f t="shared" si="1"/>
        <v>0.64999999999999991</v>
      </c>
      <c r="J11" s="10">
        <f t="shared" si="2"/>
        <v>0.4158450513780973</v>
      </c>
      <c r="K11" s="10">
        <f t="shared" si="3"/>
        <v>0.5933398903809437</v>
      </c>
    </row>
    <row r="12" spans="2:16" x14ac:dyDescent="0.3">
      <c r="F12">
        <v>350</v>
      </c>
      <c r="G12">
        <f t="shared" si="4"/>
        <v>0.35</v>
      </c>
      <c r="H12" s="10">
        <f t="shared" si="0"/>
        <v>0.49444444444444441</v>
      </c>
      <c r="I12" s="10">
        <f t="shared" si="1"/>
        <v>0.73749999999999993</v>
      </c>
      <c r="J12" s="10">
        <f t="shared" si="2"/>
        <v>0.45134401917866662</v>
      </c>
      <c r="K12" s="10">
        <f t="shared" si="3"/>
        <v>0.67321256793222461</v>
      </c>
    </row>
    <row r="13" spans="2:16" x14ac:dyDescent="0.3">
      <c r="B13" t="s">
        <v>37</v>
      </c>
      <c r="C13">
        <v>0.3</v>
      </c>
      <c r="F13">
        <v>400</v>
      </c>
      <c r="G13">
        <f t="shared" si="4"/>
        <v>0.4</v>
      </c>
      <c r="H13" s="10">
        <f t="shared" si="0"/>
        <v>0.53333333333333333</v>
      </c>
      <c r="I13" s="10">
        <f t="shared" si="1"/>
        <v>0.82499999999999996</v>
      </c>
      <c r="J13" s="10">
        <f t="shared" si="2"/>
        <v>0.48684298697923589</v>
      </c>
      <c r="K13" s="10">
        <f t="shared" si="3"/>
        <v>0.75308524548350553</v>
      </c>
    </row>
    <row r="14" spans="2:16" x14ac:dyDescent="0.3">
      <c r="F14">
        <v>450</v>
      </c>
      <c r="G14">
        <f t="shared" si="4"/>
        <v>0.45</v>
      </c>
      <c r="H14" s="10">
        <f t="shared" si="0"/>
        <v>0.57222222222222219</v>
      </c>
      <c r="I14" s="10">
        <f t="shared" si="1"/>
        <v>0.91249999999999987</v>
      </c>
      <c r="J14" s="10">
        <f t="shared" si="2"/>
        <v>0.52234195477980516</v>
      </c>
      <c r="K14" s="10">
        <f t="shared" si="3"/>
        <v>0.83295792303478633</v>
      </c>
    </row>
    <row r="15" spans="2:16" x14ac:dyDescent="0.3">
      <c r="B15" t="s">
        <v>38</v>
      </c>
      <c r="C15">
        <f>(1-BUFF_INF)/(1-Bcrit/Bmsy)</f>
        <v>0.77777777777777768</v>
      </c>
      <c r="F15">
        <v>500</v>
      </c>
      <c r="G15">
        <f t="shared" si="4"/>
        <v>0.5</v>
      </c>
      <c r="H15" s="10">
        <f t="shared" si="0"/>
        <v>0.61111111111111105</v>
      </c>
      <c r="I15" s="10">
        <f t="shared" si="1"/>
        <v>1</v>
      </c>
      <c r="J15" s="10">
        <f t="shared" si="2"/>
        <v>0.55784092258037443</v>
      </c>
      <c r="K15" s="10">
        <f t="shared" si="3"/>
        <v>0.91283060058606735</v>
      </c>
    </row>
    <row r="16" spans="2:16" x14ac:dyDescent="0.3">
      <c r="B16" t="s">
        <v>39</v>
      </c>
      <c r="C16">
        <f>(1-BUFF_INF)/(1-Bcrit/MSST)</f>
        <v>0.87499999999999989</v>
      </c>
      <c r="F16">
        <v>550</v>
      </c>
      <c r="G16">
        <f t="shared" si="4"/>
        <v>0.55000000000000004</v>
      </c>
      <c r="H16" s="10">
        <f t="shared" si="0"/>
        <v>0.64999999999999991</v>
      </c>
      <c r="I16" s="10">
        <f t="shared" si="1"/>
        <v>1</v>
      </c>
      <c r="J16" s="10">
        <f t="shared" si="2"/>
        <v>0.5933398903809437</v>
      </c>
      <c r="K16" s="10">
        <f t="shared" si="3"/>
        <v>0.91283060058606735</v>
      </c>
    </row>
    <row r="17" spans="6:11" x14ac:dyDescent="0.3">
      <c r="F17">
        <v>600</v>
      </c>
      <c r="G17">
        <f t="shared" si="4"/>
        <v>0.6</v>
      </c>
      <c r="H17" s="10">
        <f t="shared" si="0"/>
        <v>0.68888888888888888</v>
      </c>
      <c r="I17" s="10">
        <f t="shared" si="1"/>
        <v>1</v>
      </c>
      <c r="J17" s="10">
        <f t="shared" si="2"/>
        <v>0.62883885818151308</v>
      </c>
      <c r="K17" s="10">
        <f t="shared" si="3"/>
        <v>0.91283060058606735</v>
      </c>
    </row>
    <row r="18" spans="6:11" x14ac:dyDescent="0.3">
      <c r="F18">
        <v>650</v>
      </c>
      <c r="G18">
        <f t="shared" si="4"/>
        <v>0.65</v>
      </c>
      <c r="H18" s="10">
        <f t="shared" si="0"/>
        <v>0.72777777777777763</v>
      </c>
      <c r="I18" s="10">
        <f t="shared" si="1"/>
        <v>1</v>
      </c>
      <c r="J18" s="10">
        <f t="shared" si="2"/>
        <v>0.66433782598208224</v>
      </c>
      <c r="K18" s="10">
        <f t="shared" si="3"/>
        <v>0.91283060058606735</v>
      </c>
    </row>
    <row r="19" spans="6:11" x14ac:dyDescent="0.3">
      <c r="F19">
        <v>700</v>
      </c>
      <c r="G19">
        <f t="shared" si="4"/>
        <v>0.7</v>
      </c>
      <c r="H19" s="10">
        <f t="shared" si="0"/>
        <v>0.76666666666666661</v>
      </c>
      <c r="I19" s="10">
        <f t="shared" si="1"/>
        <v>1</v>
      </c>
      <c r="J19" s="10">
        <f t="shared" si="2"/>
        <v>0.69983679378265162</v>
      </c>
      <c r="K19" s="10">
        <f t="shared" si="3"/>
        <v>0.91283060058606735</v>
      </c>
    </row>
    <row r="20" spans="6:11" x14ac:dyDescent="0.3">
      <c r="F20">
        <v>750</v>
      </c>
      <c r="G20">
        <f t="shared" si="4"/>
        <v>0.75</v>
      </c>
      <c r="H20" s="10">
        <f t="shared" si="0"/>
        <v>0.80555555555555558</v>
      </c>
      <c r="I20" s="10">
        <f t="shared" si="1"/>
        <v>1</v>
      </c>
      <c r="J20" s="10">
        <f t="shared" si="2"/>
        <v>0.73533576158322089</v>
      </c>
      <c r="K20" s="10">
        <f t="shared" si="3"/>
        <v>0.91283060058606735</v>
      </c>
    </row>
    <row r="21" spans="6:11" x14ac:dyDescent="0.3">
      <c r="F21">
        <v>800</v>
      </c>
      <c r="G21">
        <f t="shared" si="4"/>
        <v>0.8</v>
      </c>
      <c r="H21" s="10">
        <f t="shared" si="0"/>
        <v>0.84444444444444433</v>
      </c>
      <c r="I21" s="10">
        <f t="shared" si="1"/>
        <v>1</v>
      </c>
      <c r="J21" s="10">
        <f t="shared" si="2"/>
        <v>0.77083472938379005</v>
      </c>
      <c r="K21" s="10">
        <f t="shared" si="3"/>
        <v>0.91283060058606735</v>
      </c>
    </row>
    <row r="22" spans="6:11" x14ac:dyDescent="0.3">
      <c r="F22">
        <v>850</v>
      </c>
      <c r="G22">
        <f t="shared" si="4"/>
        <v>0.85</v>
      </c>
      <c r="H22" s="10">
        <f t="shared" si="0"/>
        <v>0.8833333333333333</v>
      </c>
      <c r="I22" s="10">
        <f t="shared" si="1"/>
        <v>1</v>
      </c>
      <c r="J22" s="10">
        <f t="shared" si="2"/>
        <v>0.80633369718435943</v>
      </c>
      <c r="K22" s="10">
        <f t="shared" si="3"/>
        <v>0.91283060058606735</v>
      </c>
    </row>
    <row r="23" spans="6:11" x14ac:dyDescent="0.3">
      <c r="F23">
        <v>900</v>
      </c>
      <c r="G23">
        <f t="shared" si="4"/>
        <v>0.9</v>
      </c>
      <c r="H23" s="10">
        <f t="shared" si="0"/>
        <v>0.92222222222222205</v>
      </c>
      <c r="I23" s="10">
        <f t="shared" si="1"/>
        <v>1</v>
      </c>
      <c r="J23" s="10">
        <f t="shared" si="2"/>
        <v>0.84183266498492859</v>
      </c>
      <c r="K23" s="10">
        <f t="shared" si="3"/>
        <v>0.91283060058606735</v>
      </c>
    </row>
    <row r="24" spans="6:11" x14ac:dyDescent="0.3">
      <c r="F24">
        <v>950</v>
      </c>
      <c r="G24">
        <f t="shared" si="4"/>
        <v>0.95</v>
      </c>
      <c r="H24" s="10">
        <f t="shared" si="0"/>
        <v>0.96111111111111103</v>
      </c>
      <c r="I24" s="10">
        <f t="shared" si="1"/>
        <v>1</v>
      </c>
      <c r="J24" s="10">
        <f t="shared" si="2"/>
        <v>0.87733163278549797</v>
      </c>
      <c r="K24" s="10">
        <f t="shared" si="3"/>
        <v>0.91283060058606735</v>
      </c>
    </row>
    <row r="25" spans="6:11" x14ac:dyDescent="0.3">
      <c r="F25">
        <v>1000</v>
      </c>
      <c r="G25">
        <f t="shared" si="4"/>
        <v>1</v>
      </c>
      <c r="H25" s="10">
        <f t="shared" si="0"/>
        <v>1</v>
      </c>
      <c r="I25" s="10">
        <f t="shared" si="1"/>
        <v>1</v>
      </c>
      <c r="J25" s="10">
        <f t="shared" si="2"/>
        <v>0.91283060058606735</v>
      </c>
      <c r="K25" s="10">
        <f t="shared" si="3"/>
        <v>0.91283060058606735</v>
      </c>
    </row>
    <row r="26" spans="6:11" x14ac:dyDescent="0.3">
      <c r="F26">
        <v>1050</v>
      </c>
      <c r="G26">
        <f t="shared" si="4"/>
        <v>1.05</v>
      </c>
      <c r="H26" s="10">
        <f t="shared" si="0"/>
        <v>1</v>
      </c>
      <c r="I26" s="10">
        <f t="shared" si="1"/>
        <v>1</v>
      </c>
      <c r="J26" s="10">
        <f t="shared" si="2"/>
        <v>0.91283060058606735</v>
      </c>
      <c r="K26" s="10">
        <f t="shared" si="3"/>
        <v>0.91283060058606735</v>
      </c>
    </row>
    <row r="27" spans="6:11" x14ac:dyDescent="0.3">
      <c r="F27">
        <v>1100</v>
      </c>
      <c r="G27">
        <f t="shared" si="4"/>
        <v>1.1000000000000001</v>
      </c>
      <c r="H27" s="10">
        <f t="shared" si="0"/>
        <v>1</v>
      </c>
      <c r="I27" s="10">
        <f t="shared" si="1"/>
        <v>1</v>
      </c>
      <c r="J27" s="10">
        <f t="shared" si="2"/>
        <v>0.91283060058606735</v>
      </c>
      <c r="K27" s="10">
        <f t="shared" si="3"/>
        <v>0.91283060058606735</v>
      </c>
    </row>
    <row r="28" spans="6:11" x14ac:dyDescent="0.3">
      <c r="F28">
        <v>1150</v>
      </c>
      <c r="G28">
        <f t="shared" si="4"/>
        <v>1.1499999999999999</v>
      </c>
      <c r="H28" s="10">
        <f t="shared" si="0"/>
        <v>1</v>
      </c>
      <c r="I28" s="10">
        <f t="shared" si="1"/>
        <v>1</v>
      </c>
      <c r="J28" s="10">
        <f t="shared" si="2"/>
        <v>0.91283060058606735</v>
      </c>
      <c r="K28" s="10">
        <f t="shared" si="3"/>
        <v>0.91283060058606735</v>
      </c>
    </row>
    <row r="29" spans="6:11" x14ac:dyDescent="0.3">
      <c r="F29">
        <v>1200</v>
      </c>
      <c r="G29">
        <f t="shared" si="4"/>
        <v>1.2</v>
      </c>
      <c r="H29" s="10">
        <f t="shared" si="0"/>
        <v>1</v>
      </c>
      <c r="I29" s="10">
        <f t="shared" si="1"/>
        <v>1</v>
      </c>
      <c r="J29" s="10">
        <f t="shared" si="2"/>
        <v>0.91283060058606735</v>
      </c>
      <c r="K29" s="10">
        <f t="shared" si="3"/>
        <v>0.91283060058606735</v>
      </c>
    </row>
    <row r="30" spans="6:11" x14ac:dyDescent="0.3">
      <c r="F30">
        <v>1250</v>
      </c>
      <c r="G30">
        <f t="shared" si="4"/>
        <v>1.25</v>
      </c>
      <c r="H30" s="10">
        <f t="shared" si="0"/>
        <v>1</v>
      </c>
      <c r="I30" s="10">
        <f t="shared" si="1"/>
        <v>1</v>
      </c>
      <c r="J30" s="10">
        <f t="shared" si="2"/>
        <v>0.91283060058606735</v>
      </c>
      <c r="K30" s="10">
        <f t="shared" si="3"/>
        <v>0.91283060058606735</v>
      </c>
    </row>
    <row r="31" spans="6:11" x14ac:dyDescent="0.3">
      <c r="F31">
        <v>1300</v>
      </c>
      <c r="G31">
        <f t="shared" si="4"/>
        <v>1.3</v>
      </c>
      <c r="H31" s="10">
        <f t="shared" si="0"/>
        <v>1</v>
      </c>
      <c r="I31" s="10">
        <f t="shared" si="1"/>
        <v>1</v>
      </c>
      <c r="J31" s="10">
        <f t="shared" si="2"/>
        <v>0.91283060058606735</v>
      </c>
      <c r="K31" s="10">
        <f t="shared" si="3"/>
        <v>0.91283060058606735</v>
      </c>
    </row>
    <row r="32" spans="6:11" x14ac:dyDescent="0.3">
      <c r="F32">
        <v>1350</v>
      </c>
      <c r="G32">
        <f t="shared" si="4"/>
        <v>1.35</v>
      </c>
      <c r="H32" s="10">
        <f t="shared" si="0"/>
        <v>1</v>
      </c>
      <c r="I32" s="10">
        <f t="shared" si="1"/>
        <v>1</v>
      </c>
      <c r="J32" s="10">
        <f t="shared" si="2"/>
        <v>0.91283060058606735</v>
      </c>
      <c r="K32" s="10">
        <f t="shared" si="3"/>
        <v>0.91283060058606735</v>
      </c>
    </row>
    <row r="33" spans="6:11" x14ac:dyDescent="0.3">
      <c r="F33">
        <v>1400</v>
      </c>
      <c r="G33">
        <f t="shared" si="4"/>
        <v>1.4</v>
      </c>
      <c r="H33" s="10">
        <f t="shared" si="0"/>
        <v>1</v>
      </c>
      <c r="I33" s="10">
        <f t="shared" si="1"/>
        <v>1</v>
      </c>
      <c r="J33" s="10">
        <f t="shared" si="2"/>
        <v>0.91283060058606735</v>
      </c>
      <c r="K33" s="10">
        <f t="shared" si="3"/>
        <v>0.91283060058606735</v>
      </c>
    </row>
    <row r="34" spans="6:11" x14ac:dyDescent="0.3">
      <c r="F34">
        <v>1450</v>
      </c>
      <c r="G34">
        <f t="shared" si="4"/>
        <v>1.45</v>
      </c>
      <c r="H34" s="10">
        <f t="shared" si="0"/>
        <v>1</v>
      </c>
      <c r="I34" s="10">
        <f t="shared" si="1"/>
        <v>1</v>
      </c>
      <c r="J34" s="10">
        <f t="shared" si="2"/>
        <v>0.91283060058606735</v>
      </c>
      <c r="K34" s="10">
        <f t="shared" si="3"/>
        <v>0.91283060058606735</v>
      </c>
    </row>
    <row r="35" spans="6:11" x14ac:dyDescent="0.3">
      <c r="F35">
        <v>1500</v>
      </c>
      <c r="G35">
        <f t="shared" si="4"/>
        <v>1.5</v>
      </c>
      <c r="H35" s="10">
        <f t="shared" si="0"/>
        <v>1</v>
      </c>
      <c r="I35" s="10">
        <f t="shared" si="1"/>
        <v>1</v>
      </c>
      <c r="J35" s="10">
        <f t="shared" si="2"/>
        <v>0.91283060058606735</v>
      </c>
      <c r="K35" s="10">
        <f t="shared" si="3"/>
        <v>0.91283060058606735</v>
      </c>
    </row>
    <row r="36" spans="6:11" x14ac:dyDescent="0.3">
      <c r="F36">
        <v>1550</v>
      </c>
      <c r="G36">
        <f t="shared" si="4"/>
        <v>1.55</v>
      </c>
      <c r="H36" s="10">
        <f t="shared" si="0"/>
        <v>1</v>
      </c>
      <c r="I36" s="10">
        <f t="shared" si="1"/>
        <v>1</v>
      </c>
      <c r="J36" s="10">
        <f t="shared" si="2"/>
        <v>0.91283060058606735</v>
      </c>
      <c r="K36" s="10">
        <f t="shared" si="3"/>
        <v>0.91283060058606735</v>
      </c>
    </row>
    <row r="37" spans="6:11" x14ac:dyDescent="0.3">
      <c r="F37">
        <v>1600</v>
      </c>
      <c r="G37">
        <f t="shared" si="4"/>
        <v>1.6</v>
      </c>
      <c r="H37" s="10">
        <f t="shared" ref="H37:H65" si="5">IF($F37&lt;Bcrit,0,IF($F37&lt;Bmsy,Scalar*((slope_Bmsy*($F37-Bcrit)/Bmsy)+BUFF_INF),Scalar*1))</f>
        <v>1</v>
      </c>
      <c r="I37" s="10">
        <f t="shared" ref="I37:I65" si="6">IF($F37&lt;Bcrit,0,IF($F37&lt;MSST,Scalar*((slope_MSST*($F37-Bcrit)/MSST)+BUFF_INF),Scalar*1))</f>
        <v>1</v>
      </c>
      <c r="J37" s="10">
        <f t="shared" ref="J37:J65" si="7">H37*Ralston_Mult</f>
        <v>0.91283060058606735</v>
      </c>
      <c r="K37" s="10">
        <f t="shared" si="3"/>
        <v>0.91283060058606735</v>
      </c>
    </row>
    <row r="38" spans="6:11" x14ac:dyDescent="0.3">
      <c r="F38">
        <v>1650</v>
      </c>
      <c r="G38">
        <f t="shared" si="4"/>
        <v>1.65</v>
      </c>
      <c r="H38" s="10">
        <f t="shared" si="5"/>
        <v>1</v>
      </c>
      <c r="I38" s="10">
        <f t="shared" si="6"/>
        <v>1</v>
      </c>
      <c r="J38" s="10">
        <f t="shared" si="7"/>
        <v>0.91283060058606735</v>
      </c>
      <c r="K38" s="10">
        <f t="shared" si="3"/>
        <v>0.91283060058606735</v>
      </c>
    </row>
    <row r="39" spans="6:11" x14ac:dyDescent="0.3">
      <c r="F39">
        <v>1700</v>
      </c>
      <c r="G39">
        <f t="shared" si="4"/>
        <v>1.7</v>
      </c>
      <c r="H39" s="10">
        <f t="shared" si="5"/>
        <v>1</v>
      </c>
      <c r="I39" s="10">
        <f t="shared" si="6"/>
        <v>1</v>
      </c>
      <c r="J39" s="10">
        <f t="shared" si="7"/>
        <v>0.91283060058606735</v>
      </c>
      <c r="K39" s="10">
        <f t="shared" si="3"/>
        <v>0.91283060058606735</v>
      </c>
    </row>
    <row r="40" spans="6:11" x14ac:dyDescent="0.3">
      <c r="F40">
        <v>1750</v>
      </c>
      <c r="G40">
        <f t="shared" si="4"/>
        <v>1.75</v>
      </c>
      <c r="H40" s="10">
        <f t="shared" si="5"/>
        <v>1</v>
      </c>
      <c r="I40" s="10">
        <f t="shared" si="6"/>
        <v>1</v>
      </c>
      <c r="J40" s="10">
        <f t="shared" si="7"/>
        <v>0.91283060058606735</v>
      </c>
      <c r="K40" s="10">
        <f t="shared" si="3"/>
        <v>0.91283060058606735</v>
      </c>
    </row>
    <row r="41" spans="6:11" x14ac:dyDescent="0.3">
      <c r="F41">
        <v>1800</v>
      </c>
      <c r="G41">
        <f t="shared" si="4"/>
        <v>1.8</v>
      </c>
      <c r="H41" s="10">
        <f t="shared" si="5"/>
        <v>1</v>
      </c>
      <c r="I41" s="10">
        <f t="shared" si="6"/>
        <v>1</v>
      </c>
      <c r="J41" s="10">
        <f t="shared" si="7"/>
        <v>0.91283060058606735</v>
      </c>
      <c r="K41" s="10">
        <f t="shared" si="3"/>
        <v>0.91283060058606735</v>
      </c>
    </row>
    <row r="42" spans="6:11" x14ac:dyDescent="0.3">
      <c r="F42">
        <v>1850</v>
      </c>
      <c r="G42">
        <f t="shared" si="4"/>
        <v>1.85</v>
      </c>
      <c r="H42" s="10">
        <f t="shared" si="5"/>
        <v>1</v>
      </c>
      <c r="I42" s="10">
        <f t="shared" si="6"/>
        <v>1</v>
      </c>
      <c r="J42" s="10">
        <f t="shared" si="7"/>
        <v>0.91283060058606735</v>
      </c>
      <c r="K42" s="10">
        <f t="shared" si="3"/>
        <v>0.91283060058606735</v>
      </c>
    </row>
    <row r="43" spans="6:11" x14ac:dyDescent="0.3">
      <c r="F43">
        <v>1900</v>
      </c>
      <c r="G43">
        <f t="shared" si="4"/>
        <v>1.9</v>
      </c>
      <c r="H43" s="10">
        <f t="shared" si="5"/>
        <v>1</v>
      </c>
      <c r="I43" s="10">
        <f t="shared" si="6"/>
        <v>1</v>
      </c>
      <c r="J43" s="10">
        <f t="shared" si="7"/>
        <v>0.91283060058606735</v>
      </c>
      <c r="K43" s="10">
        <f t="shared" si="3"/>
        <v>0.91283060058606735</v>
      </c>
    </row>
    <row r="44" spans="6:11" x14ac:dyDescent="0.3">
      <c r="F44">
        <v>1950</v>
      </c>
      <c r="G44">
        <f t="shared" si="4"/>
        <v>1.95</v>
      </c>
      <c r="H44" s="10">
        <f t="shared" si="5"/>
        <v>1</v>
      </c>
      <c r="I44" s="10">
        <f t="shared" si="6"/>
        <v>1</v>
      </c>
      <c r="J44" s="10">
        <f t="shared" si="7"/>
        <v>0.91283060058606735</v>
      </c>
      <c r="K44" s="10">
        <f t="shared" si="3"/>
        <v>0.91283060058606735</v>
      </c>
    </row>
    <row r="45" spans="6:11" x14ac:dyDescent="0.3">
      <c r="F45">
        <v>2000</v>
      </c>
      <c r="G45">
        <f t="shared" si="4"/>
        <v>2</v>
      </c>
      <c r="H45" s="10">
        <f t="shared" si="5"/>
        <v>1</v>
      </c>
      <c r="I45" s="10">
        <f t="shared" si="6"/>
        <v>1</v>
      </c>
      <c r="J45" s="10">
        <f t="shared" si="7"/>
        <v>0.91283060058606735</v>
      </c>
      <c r="K45" s="10">
        <f t="shared" si="3"/>
        <v>0.91283060058606735</v>
      </c>
    </row>
    <row r="46" spans="6:11" x14ac:dyDescent="0.3">
      <c r="F46">
        <v>2050</v>
      </c>
      <c r="G46">
        <f t="shared" si="4"/>
        <v>2.0499999999999998</v>
      </c>
      <c r="H46" s="10">
        <f t="shared" si="5"/>
        <v>1</v>
      </c>
      <c r="I46" s="10">
        <f t="shared" si="6"/>
        <v>1</v>
      </c>
      <c r="J46" s="10">
        <f t="shared" si="7"/>
        <v>0.91283060058606735</v>
      </c>
      <c r="K46" s="10">
        <f t="shared" si="3"/>
        <v>0.91283060058606735</v>
      </c>
    </row>
    <row r="47" spans="6:11" x14ac:dyDescent="0.3">
      <c r="F47">
        <v>2100</v>
      </c>
      <c r="G47">
        <f t="shared" si="4"/>
        <v>2.1</v>
      </c>
      <c r="H47" s="10">
        <f t="shared" si="5"/>
        <v>1</v>
      </c>
      <c r="I47" s="10">
        <f t="shared" si="6"/>
        <v>1</v>
      </c>
      <c r="J47" s="10">
        <f t="shared" si="7"/>
        <v>0.91283060058606735</v>
      </c>
      <c r="K47" s="10">
        <f t="shared" si="3"/>
        <v>0.91283060058606735</v>
      </c>
    </row>
    <row r="48" spans="6:11" x14ac:dyDescent="0.3">
      <c r="F48">
        <v>2150</v>
      </c>
      <c r="G48">
        <f t="shared" si="4"/>
        <v>2.15</v>
      </c>
      <c r="H48" s="10">
        <f t="shared" si="5"/>
        <v>1</v>
      </c>
      <c r="I48" s="10">
        <f t="shared" si="6"/>
        <v>1</v>
      </c>
      <c r="J48" s="10">
        <f t="shared" si="7"/>
        <v>0.91283060058606735</v>
      </c>
      <c r="K48" s="10">
        <f t="shared" si="3"/>
        <v>0.91283060058606735</v>
      </c>
    </row>
    <row r="49" spans="6:11" x14ac:dyDescent="0.3">
      <c r="F49">
        <v>2200</v>
      </c>
      <c r="G49">
        <f t="shared" si="4"/>
        <v>2.2000000000000002</v>
      </c>
      <c r="H49" s="10">
        <f t="shared" si="5"/>
        <v>1</v>
      </c>
      <c r="I49" s="10">
        <f t="shared" si="6"/>
        <v>1</v>
      </c>
      <c r="J49" s="10">
        <f t="shared" si="7"/>
        <v>0.91283060058606735</v>
      </c>
      <c r="K49" s="10">
        <f t="shared" si="3"/>
        <v>0.91283060058606735</v>
      </c>
    </row>
    <row r="50" spans="6:11" x14ac:dyDescent="0.3">
      <c r="F50">
        <v>2250</v>
      </c>
      <c r="G50">
        <f t="shared" si="4"/>
        <v>2.25</v>
      </c>
      <c r="H50" s="10">
        <f t="shared" si="5"/>
        <v>1</v>
      </c>
      <c r="I50" s="10">
        <f t="shared" si="6"/>
        <v>1</v>
      </c>
      <c r="J50" s="10">
        <f t="shared" si="7"/>
        <v>0.91283060058606735</v>
      </c>
      <c r="K50" s="10">
        <f t="shared" si="3"/>
        <v>0.91283060058606735</v>
      </c>
    </row>
    <row r="51" spans="6:11" x14ac:dyDescent="0.3">
      <c r="F51">
        <v>2300</v>
      </c>
      <c r="G51">
        <f t="shared" si="4"/>
        <v>2.2999999999999998</v>
      </c>
      <c r="H51" s="10">
        <f t="shared" si="5"/>
        <v>1</v>
      </c>
      <c r="I51" s="10">
        <f t="shared" si="6"/>
        <v>1</v>
      </c>
      <c r="J51" s="10">
        <f t="shared" si="7"/>
        <v>0.91283060058606735</v>
      </c>
      <c r="K51" s="10">
        <f t="shared" si="3"/>
        <v>0.91283060058606735</v>
      </c>
    </row>
    <row r="52" spans="6:11" x14ac:dyDescent="0.3">
      <c r="F52">
        <v>2350</v>
      </c>
      <c r="G52">
        <f t="shared" si="4"/>
        <v>2.35</v>
      </c>
      <c r="H52" s="10">
        <f t="shared" si="5"/>
        <v>1</v>
      </c>
      <c r="I52" s="10">
        <f t="shared" si="6"/>
        <v>1</v>
      </c>
      <c r="J52" s="10">
        <f t="shared" si="7"/>
        <v>0.91283060058606735</v>
      </c>
      <c r="K52" s="10">
        <f t="shared" si="3"/>
        <v>0.91283060058606735</v>
      </c>
    </row>
    <row r="53" spans="6:11" x14ac:dyDescent="0.3">
      <c r="F53">
        <v>2400</v>
      </c>
      <c r="G53">
        <f t="shared" si="4"/>
        <v>2.4</v>
      </c>
      <c r="H53" s="10">
        <f t="shared" si="5"/>
        <v>1</v>
      </c>
      <c r="I53" s="10">
        <f t="shared" si="6"/>
        <v>1</v>
      </c>
      <c r="J53" s="10">
        <f t="shared" si="7"/>
        <v>0.91283060058606735</v>
      </c>
      <c r="K53" s="10">
        <f t="shared" si="3"/>
        <v>0.91283060058606735</v>
      </c>
    </row>
    <row r="54" spans="6:11" x14ac:dyDescent="0.3">
      <c r="F54">
        <v>2450</v>
      </c>
      <c r="G54">
        <f t="shared" si="4"/>
        <v>2.4500000000000002</v>
      </c>
      <c r="H54" s="10">
        <f t="shared" si="5"/>
        <v>1</v>
      </c>
      <c r="I54" s="10">
        <f t="shared" si="6"/>
        <v>1</v>
      </c>
      <c r="J54" s="10">
        <f t="shared" si="7"/>
        <v>0.91283060058606735</v>
      </c>
      <c r="K54" s="10">
        <f t="shared" si="3"/>
        <v>0.91283060058606735</v>
      </c>
    </row>
    <row r="55" spans="6:11" x14ac:dyDescent="0.3">
      <c r="F55">
        <v>2500</v>
      </c>
      <c r="G55">
        <f t="shared" si="4"/>
        <v>2.5</v>
      </c>
      <c r="H55" s="10">
        <f t="shared" si="5"/>
        <v>1</v>
      </c>
      <c r="I55" s="10">
        <f t="shared" si="6"/>
        <v>1</v>
      </c>
      <c r="J55" s="10">
        <f t="shared" si="7"/>
        <v>0.91283060058606735</v>
      </c>
      <c r="K55" s="10">
        <f t="shared" si="3"/>
        <v>0.91283060058606735</v>
      </c>
    </row>
    <row r="56" spans="6:11" x14ac:dyDescent="0.3">
      <c r="F56">
        <v>2550</v>
      </c>
      <c r="G56">
        <f t="shared" si="4"/>
        <v>2.5499999999999998</v>
      </c>
      <c r="H56" s="10">
        <f t="shared" si="5"/>
        <v>1</v>
      </c>
      <c r="I56" s="10">
        <f t="shared" si="6"/>
        <v>1</v>
      </c>
      <c r="J56" s="10">
        <f t="shared" si="7"/>
        <v>0.91283060058606735</v>
      </c>
      <c r="K56" s="10">
        <f t="shared" si="3"/>
        <v>0.91283060058606735</v>
      </c>
    </row>
    <row r="57" spans="6:11" x14ac:dyDescent="0.3">
      <c r="F57">
        <v>2600</v>
      </c>
      <c r="G57">
        <f t="shared" si="4"/>
        <v>2.6</v>
      </c>
      <c r="H57" s="10">
        <f t="shared" si="5"/>
        <v>1</v>
      </c>
      <c r="I57" s="10">
        <f t="shared" si="6"/>
        <v>1</v>
      </c>
      <c r="J57" s="10">
        <f t="shared" si="7"/>
        <v>0.91283060058606735</v>
      </c>
      <c r="K57" s="10">
        <f t="shared" si="3"/>
        <v>0.91283060058606735</v>
      </c>
    </row>
    <row r="58" spans="6:11" x14ac:dyDescent="0.3">
      <c r="F58">
        <v>2650</v>
      </c>
      <c r="G58">
        <f t="shared" si="4"/>
        <v>2.65</v>
      </c>
      <c r="H58" s="10">
        <f t="shared" si="5"/>
        <v>1</v>
      </c>
      <c r="I58" s="10">
        <f t="shared" si="6"/>
        <v>1</v>
      </c>
      <c r="J58" s="10">
        <f t="shared" si="7"/>
        <v>0.91283060058606735</v>
      </c>
      <c r="K58" s="10">
        <f t="shared" si="3"/>
        <v>0.91283060058606735</v>
      </c>
    </row>
    <row r="59" spans="6:11" x14ac:dyDescent="0.3">
      <c r="F59">
        <v>2700</v>
      </c>
      <c r="G59">
        <f t="shared" si="4"/>
        <v>2.7</v>
      </c>
      <c r="H59" s="10">
        <f t="shared" si="5"/>
        <v>1</v>
      </c>
      <c r="I59" s="10">
        <f t="shared" si="6"/>
        <v>1</v>
      </c>
      <c r="J59" s="10">
        <f t="shared" si="7"/>
        <v>0.91283060058606735</v>
      </c>
      <c r="K59" s="10">
        <f t="shared" si="3"/>
        <v>0.91283060058606735</v>
      </c>
    </row>
    <row r="60" spans="6:11" x14ac:dyDescent="0.3">
      <c r="F60">
        <v>2750</v>
      </c>
      <c r="G60">
        <f t="shared" si="4"/>
        <v>2.75</v>
      </c>
      <c r="H60" s="10">
        <f t="shared" si="5"/>
        <v>1</v>
      </c>
      <c r="I60" s="10">
        <f t="shared" si="6"/>
        <v>1</v>
      </c>
      <c r="J60" s="10">
        <f t="shared" si="7"/>
        <v>0.91283060058606735</v>
      </c>
      <c r="K60" s="10">
        <f t="shared" si="3"/>
        <v>0.91283060058606735</v>
      </c>
    </row>
    <row r="61" spans="6:11" x14ac:dyDescent="0.3">
      <c r="F61">
        <v>2800</v>
      </c>
      <c r="G61">
        <f t="shared" si="4"/>
        <v>2.8</v>
      </c>
      <c r="H61" s="10">
        <f t="shared" si="5"/>
        <v>1</v>
      </c>
      <c r="I61" s="10">
        <f t="shared" si="6"/>
        <v>1</v>
      </c>
      <c r="J61" s="10">
        <f t="shared" si="7"/>
        <v>0.91283060058606735</v>
      </c>
      <c r="K61" s="10">
        <f t="shared" si="3"/>
        <v>0.91283060058606735</v>
      </c>
    </row>
    <row r="62" spans="6:11" x14ac:dyDescent="0.3">
      <c r="F62">
        <v>2850</v>
      </c>
      <c r="G62">
        <f t="shared" si="4"/>
        <v>2.85</v>
      </c>
      <c r="H62" s="10">
        <f t="shared" si="5"/>
        <v>1</v>
      </c>
      <c r="I62" s="10">
        <f t="shared" si="6"/>
        <v>1</v>
      </c>
      <c r="J62" s="10">
        <f t="shared" si="7"/>
        <v>0.91283060058606735</v>
      </c>
      <c r="K62" s="10">
        <f t="shared" si="3"/>
        <v>0.91283060058606735</v>
      </c>
    </row>
    <row r="63" spans="6:11" x14ac:dyDescent="0.3">
      <c r="F63">
        <v>2900</v>
      </c>
      <c r="G63">
        <f t="shared" si="4"/>
        <v>2.9</v>
      </c>
      <c r="H63" s="10">
        <f t="shared" si="5"/>
        <v>1</v>
      </c>
      <c r="I63" s="10">
        <f t="shared" si="6"/>
        <v>1</v>
      </c>
      <c r="J63" s="10">
        <f t="shared" si="7"/>
        <v>0.91283060058606735</v>
      </c>
      <c r="K63" s="10">
        <f t="shared" si="3"/>
        <v>0.91283060058606735</v>
      </c>
    </row>
    <row r="64" spans="6:11" x14ac:dyDescent="0.3">
      <c r="F64">
        <v>2950</v>
      </c>
      <c r="G64">
        <f t="shared" si="4"/>
        <v>2.95</v>
      </c>
      <c r="H64" s="10">
        <f t="shared" si="5"/>
        <v>1</v>
      </c>
      <c r="I64" s="10">
        <f t="shared" si="6"/>
        <v>1</v>
      </c>
      <c r="J64" s="10">
        <f t="shared" si="7"/>
        <v>0.91283060058606735</v>
      </c>
      <c r="K64" s="10">
        <f t="shared" si="3"/>
        <v>0.91283060058606735</v>
      </c>
    </row>
    <row r="65" spans="6:11" x14ac:dyDescent="0.3">
      <c r="F65">
        <v>3000</v>
      </c>
      <c r="G65">
        <f t="shared" si="4"/>
        <v>3</v>
      </c>
      <c r="H65" s="10">
        <f t="shared" si="5"/>
        <v>1</v>
      </c>
      <c r="I65" s="10">
        <f t="shared" si="6"/>
        <v>1</v>
      </c>
      <c r="J65" s="10">
        <f t="shared" si="7"/>
        <v>0.91283060058606735</v>
      </c>
      <c r="K65" s="10">
        <f t="shared" si="3"/>
        <v>0.91283060058606735</v>
      </c>
    </row>
  </sheetData>
  <mergeCells count="1">
    <mergeCell ref="B1:P2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5F3B5FE07404B81ED25DCE4B47C0B" ma:contentTypeVersion="14" ma:contentTypeDescription="Create a new document." ma:contentTypeScope="" ma:versionID="cf3bcb68a8f8e3242ba2ef27d9254230">
  <xsd:schema xmlns:xsd="http://www.w3.org/2001/XMLSchema" xmlns:xs="http://www.w3.org/2001/XMLSchema" xmlns:p="http://schemas.microsoft.com/office/2006/metadata/properties" xmlns:ns2="27f569a1-63f9-488d-b29b-7876ab7a1305" xmlns:ns3="92cf2bfe-c6b0-4e70-8408-d3de6badaf2e" targetNamespace="http://schemas.microsoft.com/office/2006/metadata/properties" ma:root="true" ma:fieldsID="e7069ced46483aeff7292e015a335b97" ns2:_="" ns3:_="">
    <xsd:import namespace="27f569a1-63f9-488d-b29b-7876ab7a1305"/>
    <xsd:import namespace="92cf2bfe-c6b0-4e70-8408-d3de6badaf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69a1-63f9-488d-b29b-7876ab7a13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69a356ff-b6dc-4d57-b612-e4a979f116f5}" ma:internalName="TaxCatchAll" ma:showField="CatchAllData" ma:web="27f569a1-63f9-488d-b29b-7876ab7a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f2bfe-c6b0-4e70-8408-d3de6bada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6f4d14-a137-4e59-89b2-92f577907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7f569a1-63f9-488d-b29b-7876ab7a1305">RSSX2C3CHSZM-396029656-850979</_dlc_DocId>
    <_dlc_DocIdUrl xmlns="27f569a1-63f9-488d-b29b-7876ab7a1305">
      <Url>https://gulfcouncil.sharepoint.com/sites/GOM/_layouts/15/DocIdRedir.aspx?ID=RSSX2C3CHSZM-396029656-850979</Url>
      <Description>RSSX2C3CHSZM-396029656-850979</Description>
    </_dlc_DocIdUrl>
    <TaxCatchAll xmlns="27f569a1-63f9-488d-b29b-7876ab7a1305" xsi:nil="true"/>
    <lcf76f155ced4ddcb4097134ff3c332f xmlns="92cf2bfe-c6b0-4e70-8408-d3de6badaf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4EF47B-1604-434B-9DB2-BADB2CC937FD}"/>
</file>

<file path=customXml/itemProps2.xml><?xml version="1.0" encoding="utf-8"?>
<ds:datastoreItem xmlns:ds="http://schemas.openxmlformats.org/officeDocument/2006/customXml" ds:itemID="{15DB7C70-99FB-4397-BF24-486CE8779BDB}"/>
</file>

<file path=customXml/itemProps3.xml><?xml version="1.0" encoding="utf-8"?>
<ds:datastoreItem xmlns:ds="http://schemas.openxmlformats.org/officeDocument/2006/customXml" ds:itemID="{9B790EBD-8516-4B88-8770-AB6EE5FBC67E}"/>
</file>

<file path=customXml/itemProps4.xml><?xml version="1.0" encoding="utf-8"?>
<ds:datastoreItem xmlns:ds="http://schemas.openxmlformats.org/officeDocument/2006/customXml" ds:itemID="{8FC31DA8-6243-4D39-B368-C2C0B0B860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ABC OFL Buffers</vt:lpstr>
      <vt:lpstr>Example of Control Rule</vt:lpstr>
      <vt:lpstr>Vermilion Snapper</vt:lpstr>
      <vt:lpstr>King Mackerel</vt:lpstr>
      <vt:lpstr>Amberjack</vt:lpstr>
      <vt:lpstr>Example 2</vt:lpstr>
      <vt:lpstr>'Example 2'!Bcrit</vt:lpstr>
      <vt:lpstr>Bcrit</vt:lpstr>
      <vt:lpstr>'Example 2'!Bmsy</vt:lpstr>
      <vt:lpstr>Bmsy</vt:lpstr>
      <vt:lpstr>BUFF_INF</vt:lpstr>
      <vt:lpstr>'Example 2'!MSST</vt:lpstr>
      <vt:lpstr>MSST</vt:lpstr>
      <vt:lpstr>'Example 2'!P</vt:lpstr>
      <vt:lpstr>P</vt:lpstr>
      <vt:lpstr>'Example 2'!Ralston_Mult</vt:lpstr>
      <vt:lpstr>Ralston_Mult</vt:lpstr>
      <vt:lpstr>'Example 2'!Scalar</vt:lpstr>
      <vt:lpstr>Scalar</vt:lpstr>
      <vt:lpstr>'Example 2'!sigma_min</vt:lpstr>
      <vt:lpstr>sigma_min</vt:lpstr>
      <vt:lpstr>slope_Bmsy</vt:lpstr>
      <vt:lpstr>slope_MSST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Ryan Rindone</cp:lastModifiedBy>
  <dcterms:created xsi:type="dcterms:W3CDTF">2019-11-22T18:00:00Z</dcterms:created>
  <dcterms:modified xsi:type="dcterms:W3CDTF">2022-03-11T22:07:21Z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0x010100B355F3B5FE07404B81ED25DCE4B47C0B</vt:lpwstr>
  </property>
  <property fmtid="{D5CDD505-2E9C-101B-9397-08002B2CF9AE}" pid="3" name="_dlc_DocIdItemGuid">
    <vt:lpwstr>d68ffead-0c51-4709-9f7c-e514a9be218d</vt:lpwstr>
  </property>
</Properties>
</file>