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f.GMFMC\Documents\Council Meeting\April 2024\SSC\DWG\"/>
    </mc:Choice>
  </mc:AlternateContent>
  <xr:revisionPtr revIDLastSave="0" documentId="13_ncr:1_{BA91060F-1C7F-4C64-9A2B-53515325FAF8}" xr6:coauthVersionLast="36" xr6:coauthVersionMax="36" xr10:uidLastSave="{00000000-0000-0000-0000-000000000000}"/>
  <bookViews>
    <workbookView xWindow="0" yWindow="0" windowWidth="17256" windowHeight="6636" activeTab="2" xr2:uid="{182C3108-F43F-498C-97BB-1DA3E7101093}"/>
  </bookViews>
  <sheets>
    <sheet name="README" sheetId="3" r:id="rId1"/>
    <sheet name="Other DWG Landings" sheetId="1" r:id="rId2"/>
    <sheet name="Tier 3a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2" l="1"/>
  <c r="B39" i="2"/>
  <c r="E25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" i="1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" i="2"/>
  <c r="E26" i="2"/>
  <c r="D29" i="2"/>
  <c r="D28" i="2"/>
  <c r="B27" i="2"/>
  <c r="C27" i="2"/>
  <c r="D27" i="2"/>
  <c r="B26" i="2"/>
  <c r="C26" i="2"/>
  <c r="D26" i="2"/>
  <c r="C29" i="2"/>
  <c r="B29" i="2"/>
  <c r="B28" i="2" l="1"/>
  <c r="C28" i="2"/>
  <c r="D24" i="2" l="1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D10" i="2"/>
  <c r="D9" i="2"/>
  <c r="D8" i="2"/>
  <c r="D7" i="2"/>
  <c r="D6" i="2"/>
  <c r="D5" i="2"/>
  <c r="D4" i="2"/>
  <c r="D3" i="2"/>
  <c r="D2" i="2"/>
  <c r="D2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  <c r="E2" i="2" l="1"/>
  <c r="E9" i="2"/>
  <c r="E11" i="2"/>
  <c r="E3" i="2"/>
  <c r="E4" i="2"/>
  <c r="E5" i="2"/>
  <c r="E6" i="2"/>
  <c r="E7" i="2"/>
  <c r="E8" i="2"/>
  <c r="E10" i="2"/>
  <c r="B36" i="2" l="1"/>
  <c r="B32" i="2"/>
  <c r="B35" i="2"/>
</calcChain>
</file>

<file path=xl/sharedStrings.xml><?xml version="1.0" encoding="utf-8"?>
<sst xmlns="http://schemas.openxmlformats.org/spreadsheetml/2006/main" count="72" uniqueCount="50">
  <si>
    <t>Year</t>
  </si>
  <si>
    <t>Rec: MRIP-FES</t>
  </si>
  <si>
    <t>Comm</t>
  </si>
  <si>
    <t>These data are current as of 02/12/2024</t>
  </si>
  <si>
    <t>Commercial data are from the SERO ACL Monitoring data and the IFQ database (2010+)</t>
  </si>
  <si>
    <t>Recreational data are in MRIP-FES units and are from the SERO ACL Monitoring Database</t>
  </si>
  <si>
    <t>File compiled on:</t>
  </si>
  <si>
    <t>File compiled by:</t>
  </si>
  <si>
    <t>Alisha Gray</t>
  </si>
  <si>
    <t>File composed of:</t>
  </si>
  <si>
    <t>Worksheet Name:</t>
  </si>
  <si>
    <t>Commercial Landings</t>
  </si>
  <si>
    <t>Worksheet Desc.:</t>
  </si>
  <si>
    <t>Provides Gulf commercial landings in gw of snowy grouper, speckled hind, warsaw grouper, and yellowedge grouper</t>
  </si>
  <si>
    <t>Last compiled on:</t>
  </si>
  <si>
    <t>MRFSS Landings of the Deep-Water-Grouper Complex</t>
  </si>
  <si>
    <t>Provides Gulf recreational landings in gw of snowy grouper, speckled hind, warsaw grouper, and yellowedge grouper</t>
  </si>
  <si>
    <t>Field name</t>
  </si>
  <si>
    <t>Description</t>
  </si>
  <si>
    <t>Year of landing</t>
  </si>
  <si>
    <t>Species</t>
  </si>
  <si>
    <t>Landings in lb gw by common species name</t>
  </si>
  <si>
    <t>Deep Water Grouper</t>
  </si>
  <si>
    <t>Landings in lb gw of all deep water grouper species</t>
  </si>
  <si>
    <t>MRIP-FES Landings of the Deep-Water-Grouper Complex</t>
  </si>
  <si>
    <t xml:space="preserve">Data Caveats:
</t>
  </si>
  <si>
    <t>All snowy grouper landings reported in Monroe County were assigned to the South Atlantic.</t>
  </si>
  <si>
    <t>Deep-Water-Groupers</t>
  </si>
  <si>
    <r>
      <rPr>
        <b/>
        <sz val="11"/>
        <color indexed="8"/>
        <rFont val="Times New Roman"/>
        <family val="1"/>
      </rPr>
      <t xml:space="preserve">Data Caveats:
</t>
    </r>
    <r>
      <rPr>
        <sz val="11"/>
        <color indexed="8"/>
        <rFont val="Times New Roman"/>
        <family val="1"/>
      </rPr>
      <t xml:space="preserve">All snowy grouper landings reported in Monroe County were assigned to the South Atlantic.
The APAIS survey began in 2013 and has been incorporated in both the MRIP-CHTS and MRIP-FES survey data from 2013 and on.  APAIS adjustments for prior years (1986-2012) will have ONLY been made to the MRIP-FES time series.  Therefore, MRFSS and MRIP-CHTS landings between the years 1986-2012 are not comparable to MRIP-FES landings. </t>
    </r>
    <r>
      <rPr>
        <sz val="11"/>
        <color rgb="FFFF0000"/>
        <rFont val="Times New Roman"/>
        <family val="1"/>
      </rPr>
      <t>MRFSS data before 2013 should not be used for management decisions</t>
    </r>
    <r>
      <rPr>
        <sz val="11"/>
        <color indexed="8"/>
        <rFont val="Times New Roman"/>
        <family val="1"/>
      </rPr>
      <t xml:space="preserve">.
</t>
    </r>
  </si>
  <si>
    <t>Aggregated by:</t>
  </si>
  <si>
    <t>Ryan Rindone</t>
  </si>
  <si>
    <t>THESE DATA DO NOT INCLUDE YELLOWEDGE GROUPER</t>
  </si>
  <si>
    <t>Total</t>
  </si>
  <si>
    <t>Average</t>
  </si>
  <si>
    <t>Std Dev 1</t>
  </si>
  <si>
    <t>Std Dev 1.5</t>
  </si>
  <si>
    <t>Std Dev 2</t>
  </si>
  <si>
    <t>OFL</t>
  </si>
  <si>
    <t>lb gw</t>
  </si>
  <si>
    <t>Mean +2</t>
  </si>
  <si>
    <t>ABC</t>
  </si>
  <si>
    <t>Mean +1.5</t>
  </si>
  <si>
    <t>Mean +1</t>
  </si>
  <si>
    <t>% rec</t>
  </si>
  <si>
    <t>Exceed ABC (Mean +1.5)</t>
  </si>
  <si>
    <t>Exceed ABC (Mean +1)</t>
  </si>
  <si>
    <t>Exceed OFL</t>
  </si>
  <si>
    <t>Percent Rec</t>
  </si>
  <si>
    <t xml:space="preserve">Tier 3B: </t>
  </si>
  <si>
    <t>ABC (default)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</si>
</sst>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0" fontId="3" fillId="0" borderId="0" xfId="1" applyFont="1"/>
    <xf numFmtId="14" fontId="4" fillId="0" borderId="0" xfId="1" applyNumberFormat="1" applyFont="1" applyAlignment="1">
      <alignment horizontal="left"/>
    </xf>
    <xf numFmtId="0" fontId="5" fillId="0" borderId="0" xfId="0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wrapText="1"/>
    </xf>
    <xf numFmtId="0" fontId="3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horizontal="left" vertical="top" wrapText="1"/>
    </xf>
    <xf numFmtId="0" fontId="3" fillId="3" borderId="0" xfId="1" applyFont="1" applyFill="1"/>
    <xf numFmtId="0" fontId="4" fillId="3" borderId="0" xfId="1" applyFont="1" applyFill="1"/>
    <xf numFmtId="0" fontId="4" fillId="3" borderId="0" xfId="1" applyFont="1" applyFill="1" applyAlignment="1">
      <alignment wrapText="1"/>
    </xf>
    <xf numFmtId="0" fontId="6" fillId="3" borderId="0" xfId="2" applyFont="1" applyFill="1" applyAlignment="1" applyProtection="1">
      <alignment wrapText="1"/>
    </xf>
    <xf numFmtId="14" fontId="4" fillId="3" borderId="0" xfId="1" applyNumberFormat="1" applyFont="1" applyFill="1" applyAlignment="1">
      <alignment horizontal="left"/>
    </xf>
    <xf numFmtId="0" fontId="3" fillId="3" borderId="1" xfId="1" applyFont="1" applyFill="1" applyBorder="1"/>
    <xf numFmtId="0" fontId="5" fillId="3" borderId="0" xfId="0" applyFont="1" applyFill="1" applyBorder="1"/>
    <xf numFmtId="0" fontId="4" fillId="3" borderId="0" xfId="1" applyFont="1" applyFill="1" applyAlignment="1"/>
    <xf numFmtId="0" fontId="4" fillId="0" borderId="0" xfId="1" applyFont="1"/>
    <xf numFmtId="0" fontId="3" fillId="4" borderId="0" xfId="1" applyFont="1" applyFill="1"/>
    <xf numFmtId="0" fontId="4" fillId="4" borderId="0" xfId="1" applyFont="1" applyFill="1"/>
    <xf numFmtId="0" fontId="4" fillId="4" borderId="0" xfId="1" applyFont="1" applyFill="1" applyAlignment="1">
      <alignment wrapText="1"/>
    </xf>
    <xf numFmtId="0" fontId="6" fillId="4" borderId="0" xfId="2" applyFont="1" applyFill="1" applyAlignment="1" applyProtection="1">
      <alignment wrapText="1"/>
    </xf>
    <xf numFmtId="14" fontId="4" fillId="4" borderId="0" xfId="1" applyNumberFormat="1" applyFont="1" applyFill="1" applyAlignment="1">
      <alignment horizontal="left"/>
    </xf>
    <xf numFmtId="0" fontId="3" fillId="4" borderId="1" xfId="1" applyFont="1" applyFill="1" applyBorder="1"/>
    <xf numFmtId="0" fontId="5" fillId="4" borderId="0" xfId="0" applyFont="1" applyFill="1" applyBorder="1"/>
    <xf numFmtId="0" fontId="4" fillId="4" borderId="0" xfId="1" applyFont="1" applyFill="1" applyAlignment="1"/>
    <xf numFmtId="0" fontId="3" fillId="4" borderId="0" xfId="0" applyFont="1" applyFill="1" applyBorder="1"/>
    <xf numFmtId="0" fontId="10" fillId="0" borderId="0" xfId="0" applyFont="1"/>
    <xf numFmtId="10" fontId="0" fillId="0" borderId="0" xfId="0" applyNumberFormat="1"/>
    <xf numFmtId="3" fontId="5" fillId="0" borderId="0" xfId="0" applyNumberFormat="1" applyFont="1"/>
    <xf numFmtId="3" fontId="11" fillId="0" borderId="0" xfId="0" applyNumberFormat="1" applyFont="1"/>
    <xf numFmtId="0" fontId="3" fillId="3" borderId="0" xfId="1" applyFont="1" applyFill="1" applyAlignment="1">
      <alignment horizontal="left" vertical="top" wrapText="1"/>
    </xf>
    <xf numFmtId="0" fontId="4" fillId="3" borderId="0" xfId="1" applyFont="1" applyFill="1" applyAlignment="1">
      <alignment horizontal="left" vertical="top" wrapText="1"/>
    </xf>
    <xf numFmtId="0" fontId="10" fillId="5" borderId="0" xfId="0" applyFont="1" applyFill="1" applyAlignment="1">
      <alignment horizontal="left" vertical="center"/>
    </xf>
    <xf numFmtId="9" fontId="0" fillId="0" borderId="0" xfId="3" applyFont="1"/>
  </cellXfs>
  <cellStyles count="4">
    <cellStyle name="Hyperlink" xfId="2" builtinId="8"/>
    <cellStyle name="Normal" xfId="0" builtinId="0"/>
    <cellStyle name="Normal 2" xfId="1" xr:uid="{A5D3BB3B-0E29-485D-9187-62154CB9C779}"/>
    <cellStyle name="Percent" xfId="3" builtinId="5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Snowy, Warsaw, SpeckHind</a:t>
            </a:r>
            <a:r>
              <a:rPr lang="en-US" baseline="0"/>
              <a:t> Combo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'Tier 3a'!$B$1</c:f>
              <c:strCache>
                <c:ptCount val="1"/>
                <c:pt idx="0">
                  <c:v>Rec: MRIP-FES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'Tier 3a'!$A$2:$A$24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xVal>
          <c:yVal>
            <c:numRef>
              <c:f>'Tier 3a'!$B$2:$B$24</c:f>
              <c:numCache>
                <c:formatCode>#,##0</c:formatCode>
                <c:ptCount val="23"/>
                <c:pt idx="0">
                  <c:v>13886.636954599999</c:v>
                </c:pt>
                <c:pt idx="1">
                  <c:v>95942.280000000013</c:v>
                </c:pt>
                <c:pt idx="2">
                  <c:v>68686.27</c:v>
                </c:pt>
                <c:pt idx="3">
                  <c:v>62919.053462700002</c:v>
                </c:pt>
                <c:pt idx="4">
                  <c:v>118844.66999999998</c:v>
                </c:pt>
                <c:pt idx="5">
                  <c:v>31452.258433100011</c:v>
                </c:pt>
                <c:pt idx="6">
                  <c:v>130611.98000000001</c:v>
                </c:pt>
                <c:pt idx="7">
                  <c:v>15974.1</c:v>
                </c:pt>
                <c:pt idx="8">
                  <c:v>20787.370688800002</c:v>
                </c:pt>
                <c:pt idx="9">
                  <c:v>44714.876919500006</c:v>
                </c:pt>
                <c:pt idx="10">
                  <c:v>31125.039999999994</c:v>
                </c:pt>
                <c:pt idx="11">
                  <c:v>17207.39</c:v>
                </c:pt>
                <c:pt idx="12">
                  <c:v>108907.77</c:v>
                </c:pt>
                <c:pt idx="13">
                  <c:v>69214.517728000006</c:v>
                </c:pt>
                <c:pt idx="14">
                  <c:v>134412.80681709998</c:v>
                </c:pt>
                <c:pt idx="15">
                  <c:v>16595.618506300001</c:v>
                </c:pt>
                <c:pt idx="16">
                  <c:v>27236.36</c:v>
                </c:pt>
                <c:pt idx="17">
                  <c:v>11454.9256009</c:v>
                </c:pt>
                <c:pt idx="18">
                  <c:v>61763.69748480001</c:v>
                </c:pt>
                <c:pt idx="19">
                  <c:v>14442.86</c:v>
                </c:pt>
                <c:pt idx="20">
                  <c:v>23878.820629399997</c:v>
                </c:pt>
                <c:pt idx="21">
                  <c:v>14299.613593099999</c:v>
                </c:pt>
                <c:pt idx="22">
                  <c:v>18966.620242199995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0F-445A-917C-D14AE653DF4E}"/>
            </c:ext>
          </c:extLst>
        </c:ser>
        <c:ser>
          <c:idx val="1"/>
          <c:order val="1"/>
          <c:tx>
            <c:strRef>
              <c:f>'Tier 3a'!$C$1</c:f>
              <c:strCache>
                <c:ptCount val="1"/>
                <c:pt idx="0">
                  <c:v>Comm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'Tier 3a'!$A$2:$A$24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xVal>
          <c:yVal>
            <c:numRef>
              <c:f>'Tier 3a'!$C$2:$C$24</c:f>
              <c:numCache>
                <c:formatCode>#,##0</c:formatCode>
                <c:ptCount val="23"/>
                <c:pt idx="0">
                  <c:v>410166</c:v>
                </c:pt>
                <c:pt idx="1">
                  <c:v>383235</c:v>
                </c:pt>
                <c:pt idx="2">
                  <c:v>400250</c:v>
                </c:pt>
                <c:pt idx="3">
                  <c:v>565617</c:v>
                </c:pt>
                <c:pt idx="4">
                  <c:v>459127</c:v>
                </c:pt>
                <c:pt idx="5">
                  <c:v>435575</c:v>
                </c:pt>
                <c:pt idx="6">
                  <c:v>376898</c:v>
                </c:pt>
                <c:pt idx="7">
                  <c:v>341691</c:v>
                </c:pt>
                <c:pt idx="8">
                  <c:v>329591</c:v>
                </c:pt>
                <c:pt idx="9">
                  <c:v>369985</c:v>
                </c:pt>
                <c:pt idx="10">
                  <c:v>162035</c:v>
                </c:pt>
                <c:pt idx="11">
                  <c:v>219557</c:v>
                </c:pt>
                <c:pt idx="12">
                  <c:v>298315</c:v>
                </c:pt>
                <c:pt idx="13">
                  <c:v>246685</c:v>
                </c:pt>
                <c:pt idx="14">
                  <c:v>307524</c:v>
                </c:pt>
                <c:pt idx="15">
                  <c:v>220032</c:v>
                </c:pt>
                <c:pt idx="16">
                  <c:v>180616</c:v>
                </c:pt>
                <c:pt idx="17">
                  <c:v>183010</c:v>
                </c:pt>
                <c:pt idx="18">
                  <c:v>186010</c:v>
                </c:pt>
                <c:pt idx="19">
                  <c:v>192102</c:v>
                </c:pt>
                <c:pt idx="20">
                  <c:v>157966</c:v>
                </c:pt>
                <c:pt idx="21">
                  <c:v>150232</c:v>
                </c:pt>
                <c:pt idx="22">
                  <c:v>118863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0F-445A-917C-D14AE653DF4E}"/>
            </c:ext>
          </c:extLst>
        </c:ser>
        <c:ser>
          <c:idx val="2"/>
          <c:order val="2"/>
          <c:tx>
            <c:strRef>
              <c:f>'Tier 3a'!$D$1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'Tier 3a'!$A$2:$A$24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xVal>
          <c:yVal>
            <c:numRef>
              <c:f>'Tier 3a'!$D$2:$D$24</c:f>
              <c:numCache>
                <c:formatCode>#,##0</c:formatCode>
                <c:ptCount val="23"/>
                <c:pt idx="0">
                  <c:v>424052.63695459999</c:v>
                </c:pt>
                <c:pt idx="1">
                  <c:v>479177.28</c:v>
                </c:pt>
                <c:pt idx="2">
                  <c:v>468936.27</c:v>
                </c:pt>
                <c:pt idx="3">
                  <c:v>628536.05346269999</c:v>
                </c:pt>
                <c:pt idx="4">
                  <c:v>577971.66999999993</c:v>
                </c:pt>
                <c:pt idx="5">
                  <c:v>467027.25843310001</c:v>
                </c:pt>
                <c:pt idx="6">
                  <c:v>507509.98</c:v>
                </c:pt>
                <c:pt idx="7">
                  <c:v>357665.1</c:v>
                </c:pt>
                <c:pt idx="8">
                  <c:v>350378.3706888</c:v>
                </c:pt>
                <c:pt idx="9">
                  <c:v>414699.87691950001</c:v>
                </c:pt>
                <c:pt idx="10">
                  <c:v>193160.03999999998</c:v>
                </c:pt>
                <c:pt idx="11">
                  <c:v>236764.39</c:v>
                </c:pt>
                <c:pt idx="12">
                  <c:v>407222.77</c:v>
                </c:pt>
                <c:pt idx="13">
                  <c:v>315899.51772800001</c:v>
                </c:pt>
                <c:pt idx="14">
                  <c:v>441936.80681709998</c:v>
                </c:pt>
                <c:pt idx="15">
                  <c:v>236627.6185063</c:v>
                </c:pt>
                <c:pt idx="16">
                  <c:v>207852.36</c:v>
                </c:pt>
                <c:pt idx="17">
                  <c:v>194464.92560089999</c:v>
                </c:pt>
                <c:pt idx="18">
                  <c:v>247773.69748480001</c:v>
                </c:pt>
                <c:pt idx="19">
                  <c:v>206544.86</c:v>
                </c:pt>
                <c:pt idx="20">
                  <c:v>181844.8206294</c:v>
                </c:pt>
                <c:pt idx="21">
                  <c:v>164531.61359309999</c:v>
                </c:pt>
                <c:pt idx="22">
                  <c:v>137829.62024220001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0F-445A-917C-D14AE653D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628672"/>
        <c:axId val="933002608"/>
      </c:scatterChart>
      <c:valAx>
        <c:axId val="944628672"/>
        <c:scaling>
          <c:orientation val="minMax"/>
          <c:max val="2022"/>
          <c:min val="2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002608"/>
        <c:crosses val="autoZero"/>
        <c:crossBetween val="midCat"/>
        <c:majorUnit val="2"/>
        <c:minorUnit val="1"/>
      </c:valAx>
      <c:valAx>
        <c:axId val="93300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Landings (lb 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628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788670</xdr:colOff>
      <xdr:row>24</xdr:row>
      <xdr:rowOff>182880</xdr:rowOff>
    </xdr:from>
    <xdr:to>
      <xdr:col>13</xdr:col>
      <xdr:colOff>502920</xdr:colOff>
      <xdr:row>42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79CD31-6F28-471A-9AA4-72650C1F6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E3D0-24C5-4A7A-82A1-67B52BD69203}">
  <dimension ref="A1:B43"/>
  <sheetViews>
    <sheetView workbookViewId="0">
      <selection activeCell="A22" sqref="A22:B27"/>
    </sheetView>
  </sheetViews>
  <sheetFormatPr defaultRowHeight="15.6" x14ac:dyDescent="0.3"/>
  <cols>
    <col min="1" max="1" width="18.8984375" style="4" customWidth="1"/>
    <col min="2" max="2" width="80.8984375" style="4" customWidth="1"/>
    <col min="3" max="16384" width="8.796875" style="4"/>
  </cols>
  <sheetData>
    <row r="1" spans="1:2" x14ac:dyDescent="0.3">
      <c r="A1" s="2" t="s">
        <v>6</v>
      </c>
      <c r="B1" s="3">
        <v>45334</v>
      </c>
    </row>
    <row r="2" spans="1:2" x14ac:dyDescent="0.3">
      <c r="A2" s="2" t="s">
        <v>7</v>
      </c>
      <c r="B2" s="5" t="s">
        <v>8</v>
      </c>
    </row>
    <row r="3" spans="1:2" x14ac:dyDescent="0.3">
      <c r="A3" s="2" t="s">
        <v>29</v>
      </c>
      <c r="B3" s="5" t="s">
        <v>30</v>
      </c>
    </row>
    <row r="4" spans="1:2" x14ac:dyDescent="0.3">
      <c r="A4" s="2" t="s">
        <v>9</v>
      </c>
      <c r="B4" s="6" t="s">
        <v>27</v>
      </c>
    </row>
    <row r="5" spans="1:2" x14ac:dyDescent="0.3">
      <c r="A5" s="2"/>
      <c r="B5" s="6"/>
    </row>
    <row r="6" spans="1:2" x14ac:dyDescent="0.3">
      <c r="A6" s="7" t="s">
        <v>10</v>
      </c>
      <c r="B6" s="8" t="s">
        <v>11</v>
      </c>
    </row>
    <row r="7" spans="1:2" ht="31.2" x14ac:dyDescent="0.3">
      <c r="A7" s="7" t="s">
        <v>12</v>
      </c>
      <c r="B7" s="9" t="s">
        <v>13</v>
      </c>
    </row>
    <row r="8" spans="1:2" x14ac:dyDescent="0.3">
      <c r="A8" s="7"/>
      <c r="B8" s="10"/>
    </row>
    <row r="9" spans="1:2" x14ac:dyDescent="0.3">
      <c r="A9" s="7" t="s">
        <v>14</v>
      </c>
      <c r="B9" s="10">
        <v>45334</v>
      </c>
    </row>
    <row r="10" spans="1:2" x14ac:dyDescent="0.3">
      <c r="A10" s="7"/>
      <c r="B10" s="9"/>
    </row>
    <row r="11" spans="1:2" x14ac:dyDescent="0.3">
      <c r="A11" s="7"/>
      <c r="B11" s="9"/>
    </row>
    <row r="12" spans="1:2" x14ac:dyDescent="0.3">
      <c r="A12" s="2"/>
      <c r="B12" s="6"/>
    </row>
    <row r="13" spans="1:2" x14ac:dyDescent="0.3">
      <c r="A13" s="11" t="s">
        <v>10</v>
      </c>
      <c r="B13" s="12" t="s">
        <v>15</v>
      </c>
    </row>
    <row r="14" spans="1:2" ht="28.2" x14ac:dyDescent="0.3">
      <c r="A14" s="11" t="s">
        <v>12</v>
      </c>
      <c r="B14" s="13" t="s">
        <v>16</v>
      </c>
    </row>
    <row r="15" spans="1:2" x14ac:dyDescent="0.3">
      <c r="A15" s="11"/>
      <c r="B15" s="14"/>
    </row>
    <row r="16" spans="1:2" x14ac:dyDescent="0.3">
      <c r="A16" s="11" t="s">
        <v>14</v>
      </c>
      <c r="B16" s="15">
        <v>45327</v>
      </c>
    </row>
    <row r="17" spans="1:2" x14ac:dyDescent="0.3">
      <c r="A17" s="16" t="s">
        <v>17</v>
      </c>
      <c r="B17" s="16" t="s">
        <v>18</v>
      </c>
    </row>
    <row r="18" spans="1:2" x14ac:dyDescent="0.3">
      <c r="A18" s="17" t="s">
        <v>0</v>
      </c>
      <c r="B18" s="18" t="s">
        <v>19</v>
      </c>
    </row>
    <row r="19" spans="1:2" x14ac:dyDescent="0.3">
      <c r="A19" s="17" t="s">
        <v>20</v>
      </c>
      <c r="B19" s="18" t="s">
        <v>21</v>
      </c>
    </row>
    <row r="20" spans="1:2" x14ac:dyDescent="0.3">
      <c r="A20" s="17" t="s">
        <v>22</v>
      </c>
      <c r="B20" s="18" t="s">
        <v>23</v>
      </c>
    </row>
    <row r="21" spans="1:2" x14ac:dyDescent="0.3">
      <c r="A21" s="18"/>
      <c r="B21" s="13"/>
    </row>
    <row r="22" spans="1:2" x14ac:dyDescent="0.3">
      <c r="A22" s="33" t="s">
        <v>28</v>
      </c>
      <c r="B22" s="34"/>
    </row>
    <row r="23" spans="1:2" x14ac:dyDescent="0.3">
      <c r="A23" s="34"/>
      <c r="B23" s="34"/>
    </row>
    <row r="24" spans="1:2" x14ac:dyDescent="0.3">
      <c r="A24" s="34"/>
      <c r="B24" s="34"/>
    </row>
    <row r="25" spans="1:2" x14ac:dyDescent="0.3">
      <c r="A25" s="34"/>
      <c r="B25" s="34"/>
    </row>
    <row r="26" spans="1:2" x14ac:dyDescent="0.3">
      <c r="A26" s="34"/>
      <c r="B26" s="34"/>
    </row>
    <row r="27" spans="1:2" ht="34.200000000000003" customHeight="1" x14ac:dyDescent="0.3">
      <c r="A27" s="34"/>
      <c r="B27" s="34"/>
    </row>
    <row r="28" spans="1:2" x14ac:dyDescent="0.3">
      <c r="A28" s="19"/>
      <c r="B28" s="19"/>
    </row>
    <row r="29" spans="1:2" x14ac:dyDescent="0.3">
      <c r="A29" s="20" t="s">
        <v>10</v>
      </c>
      <c r="B29" s="21" t="s">
        <v>24</v>
      </c>
    </row>
    <row r="30" spans="1:2" ht="28.2" x14ac:dyDescent="0.3">
      <c r="A30" s="20" t="s">
        <v>12</v>
      </c>
      <c r="B30" s="22" t="s">
        <v>16</v>
      </c>
    </row>
    <row r="31" spans="1:2" x14ac:dyDescent="0.3">
      <c r="A31" s="20"/>
      <c r="B31" s="23"/>
    </row>
    <row r="32" spans="1:2" x14ac:dyDescent="0.3">
      <c r="A32" s="20" t="s">
        <v>14</v>
      </c>
      <c r="B32" s="24">
        <v>45327</v>
      </c>
    </row>
    <row r="33" spans="1:2" x14ac:dyDescent="0.3">
      <c r="A33" s="25" t="s">
        <v>17</v>
      </c>
      <c r="B33" s="25" t="s">
        <v>18</v>
      </c>
    </row>
    <row r="34" spans="1:2" x14ac:dyDescent="0.3">
      <c r="A34" s="26" t="s">
        <v>0</v>
      </c>
      <c r="B34" s="27" t="s">
        <v>19</v>
      </c>
    </row>
    <row r="35" spans="1:2" x14ac:dyDescent="0.3">
      <c r="A35" s="26" t="s">
        <v>20</v>
      </c>
      <c r="B35" s="27" t="s">
        <v>21</v>
      </c>
    </row>
    <row r="36" spans="1:2" x14ac:dyDescent="0.3">
      <c r="A36" s="26" t="s">
        <v>22</v>
      </c>
      <c r="B36" s="27" t="s">
        <v>23</v>
      </c>
    </row>
    <row r="37" spans="1:2" x14ac:dyDescent="0.3">
      <c r="A37" s="26"/>
      <c r="B37" s="27"/>
    </row>
    <row r="38" spans="1:2" x14ac:dyDescent="0.3">
      <c r="A38" s="28" t="s">
        <v>25</v>
      </c>
      <c r="B38" s="27"/>
    </row>
    <row r="39" spans="1:2" x14ac:dyDescent="0.3">
      <c r="A39" s="26" t="s">
        <v>26</v>
      </c>
      <c r="B39" s="27"/>
    </row>
    <row r="40" spans="1:2" x14ac:dyDescent="0.3">
      <c r="A40" s="26"/>
      <c r="B40" s="27"/>
    </row>
    <row r="41" spans="1:2" x14ac:dyDescent="0.3">
      <c r="A41" s="26"/>
      <c r="B41" s="27"/>
    </row>
    <row r="42" spans="1:2" x14ac:dyDescent="0.3">
      <c r="A42" s="26"/>
      <c r="B42" s="27"/>
    </row>
    <row r="43" spans="1:2" x14ac:dyDescent="0.3">
      <c r="A43" s="27"/>
      <c r="B43" s="22"/>
    </row>
  </sheetData>
  <mergeCells count="1">
    <mergeCell ref="A22:B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33D8-5381-4996-9872-62DD6B117437}">
  <dimension ref="A1:F29"/>
  <sheetViews>
    <sheetView workbookViewId="0">
      <selection activeCell="L6" sqref="L6"/>
    </sheetView>
  </sheetViews>
  <sheetFormatPr defaultRowHeight="15.6" x14ac:dyDescent="0.3"/>
  <cols>
    <col min="2" max="2" width="14.796875" bestFit="1" customWidth="1"/>
  </cols>
  <sheetData>
    <row r="1" spans="1:5" x14ac:dyDescent="0.3">
      <c r="A1" s="29" t="s">
        <v>0</v>
      </c>
      <c r="B1" s="29" t="s">
        <v>1</v>
      </c>
      <c r="C1" s="29" t="s">
        <v>2</v>
      </c>
      <c r="D1" s="29" t="s">
        <v>32</v>
      </c>
      <c r="E1" s="29" t="s">
        <v>47</v>
      </c>
    </row>
    <row r="2" spans="1:5" x14ac:dyDescent="0.3">
      <c r="A2">
        <v>2000</v>
      </c>
      <c r="B2" s="1">
        <v>13886.636954599999</v>
      </c>
      <c r="C2" s="1">
        <v>410166</v>
      </c>
      <c r="D2" s="1">
        <f>SUM(B2:C2)</f>
        <v>424052.63695459999</v>
      </c>
      <c r="E2" s="36">
        <f>B2/C2</f>
        <v>3.3856138623386628E-2</v>
      </c>
    </row>
    <row r="3" spans="1:5" x14ac:dyDescent="0.3">
      <c r="A3">
        <v>2001</v>
      </c>
      <c r="B3" s="1">
        <v>95942.280000000013</v>
      </c>
      <c r="C3" s="1">
        <v>383235</v>
      </c>
      <c r="D3" s="1">
        <f t="shared" ref="D3:D23" si="0">SUM(B3:C3)</f>
        <v>479177.28</v>
      </c>
      <c r="E3" s="36">
        <f t="shared" ref="E3:E24" si="1">B3/C3</f>
        <v>0.25034842850992217</v>
      </c>
    </row>
    <row r="4" spans="1:5" x14ac:dyDescent="0.3">
      <c r="A4">
        <v>2002</v>
      </c>
      <c r="B4" s="1">
        <v>68686.27</v>
      </c>
      <c r="C4" s="1">
        <v>400250</v>
      </c>
      <c r="D4" s="1">
        <f t="shared" si="0"/>
        <v>468936.27</v>
      </c>
      <c r="E4" s="36">
        <f t="shared" si="1"/>
        <v>0.17160841973766397</v>
      </c>
    </row>
    <row r="5" spans="1:5" x14ac:dyDescent="0.3">
      <c r="A5">
        <v>2003</v>
      </c>
      <c r="B5" s="1">
        <v>62919.053462700002</v>
      </c>
      <c r="C5" s="1">
        <v>565617</v>
      </c>
      <c r="D5" s="1">
        <f t="shared" si="0"/>
        <v>628536.05346269999</v>
      </c>
      <c r="E5" s="36">
        <f t="shared" si="1"/>
        <v>0.11123967890409941</v>
      </c>
    </row>
    <row r="6" spans="1:5" x14ac:dyDescent="0.3">
      <c r="A6">
        <v>2004</v>
      </c>
      <c r="B6" s="1">
        <v>118844.66999999998</v>
      </c>
      <c r="C6" s="1">
        <v>459127</v>
      </c>
      <c r="D6" s="1">
        <f t="shared" si="0"/>
        <v>577971.66999999993</v>
      </c>
      <c r="E6" s="36">
        <f t="shared" si="1"/>
        <v>0.25884922908040692</v>
      </c>
    </row>
    <row r="7" spans="1:5" x14ac:dyDescent="0.3">
      <c r="A7">
        <v>2005</v>
      </c>
      <c r="B7" s="1">
        <v>31452.258433100011</v>
      </c>
      <c r="C7" s="1">
        <v>435575</v>
      </c>
      <c r="D7" s="1">
        <f t="shared" si="0"/>
        <v>467027.25843310001</v>
      </c>
      <c r="E7" s="36">
        <f t="shared" si="1"/>
        <v>7.2208594233140133E-2</v>
      </c>
    </row>
    <row r="8" spans="1:5" x14ac:dyDescent="0.3">
      <c r="A8">
        <v>2006</v>
      </c>
      <c r="B8" s="1">
        <v>130611.98000000001</v>
      </c>
      <c r="C8" s="1">
        <v>376898</v>
      </c>
      <c r="D8" s="1">
        <f t="shared" si="0"/>
        <v>507509.98</v>
      </c>
      <c r="E8" s="36">
        <f t="shared" si="1"/>
        <v>0.34654463541860137</v>
      </c>
    </row>
    <row r="9" spans="1:5" x14ac:dyDescent="0.3">
      <c r="A9">
        <v>2007</v>
      </c>
      <c r="B9" s="1">
        <v>15974.1</v>
      </c>
      <c r="C9" s="1">
        <v>341691</v>
      </c>
      <c r="D9" s="1">
        <f t="shared" si="0"/>
        <v>357665.1</v>
      </c>
      <c r="E9" s="36">
        <f t="shared" si="1"/>
        <v>4.6750133892903237E-2</v>
      </c>
    </row>
    <row r="10" spans="1:5" x14ac:dyDescent="0.3">
      <c r="A10">
        <v>2008</v>
      </c>
      <c r="B10" s="1">
        <v>20787.370688800002</v>
      </c>
      <c r="C10" s="1">
        <v>329591</v>
      </c>
      <c r="D10" s="1">
        <f t="shared" si="0"/>
        <v>350378.3706888</v>
      </c>
      <c r="E10" s="36">
        <f t="shared" si="1"/>
        <v>6.307020121544582E-2</v>
      </c>
    </row>
    <row r="11" spans="1:5" x14ac:dyDescent="0.3">
      <c r="A11">
        <v>2009</v>
      </c>
      <c r="B11" s="1">
        <v>44714.876919500006</v>
      </c>
      <c r="C11" s="1">
        <v>369985</v>
      </c>
      <c r="D11" s="1">
        <f t="shared" si="0"/>
        <v>414699.87691950001</v>
      </c>
      <c r="E11" s="36">
        <f t="shared" si="1"/>
        <v>0.12085591826560538</v>
      </c>
    </row>
    <row r="12" spans="1:5" x14ac:dyDescent="0.3">
      <c r="A12">
        <v>2010</v>
      </c>
      <c r="B12" s="1">
        <v>31125.039999999994</v>
      </c>
      <c r="C12" s="1">
        <v>162035</v>
      </c>
      <c r="D12" s="1">
        <f t="shared" si="0"/>
        <v>193160.03999999998</v>
      </c>
      <c r="E12" s="36">
        <f t="shared" si="1"/>
        <v>0.19208837596815498</v>
      </c>
    </row>
    <row r="13" spans="1:5" x14ac:dyDescent="0.3">
      <c r="A13">
        <v>2011</v>
      </c>
      <c r="B13" s="1">
        <v>17207.39</v>
      </c>
      <c r="C13" s="1">
        <v>219557</v>
      </c>
      <c r="D13" s="1">
        <f t="shared" si="0"/>
        <v>236764.39</v>
      </c>
      <c r="E13" s="36">
        <f t="shared" si="1"/>
        <v>7.8373224265224972E-2</v>
      </c>
    </row>
    <row r="14" spans="1:5" x14ac:dyDescent="0.3">
      <c r="A14">
        <v>2012</v>
      </c>
      <c r="B14" s="1">
        <v>108907.77</v>
      </c>
      <c r="C14" s="1">
        <v>298315</v>
      </c>
      <c r="D14" s="1">
        <f t="shared" si="0"/>
        <v>407222.77</v>
      </c>
      <c r="E14" s="36">
        <f t="shared" si="1"/>
        <v>0.36507641251697032</v>
      </c>
    </row>
    <row r="15" spans="1:5" x14ac:dyDescent="0.3">
      <c r="A15">
        <v>2013</v>
      </c>
      <c r="B15" s="1">
        <v>69214.517728000006</v>
      </c>
      <c r="C15" s="1">
        <v>246685</v>
      </c>
      <c r="D15" s="1">
        <f t="shared" si="0"/>
        <v>315899.51772800001</v>
      </c>
      <c r="E15" s="36">
        <f t="shared" si="1"/>
        <v>0.28057854238401203</v>
      </c>
    </row>
    <row r="16" spans="1:5" x14ac:dyDescent="0.3">
      <c r="A16">
        <v>2014</v>
      </c>
      <c r="B16" s="1">
        <v>134412.80681709998</v>
      </c>
      <c r="C16" s="1">
        <v>307524</v>
      </c>
      <c r="D16" s="1">
        <f t="shared" si="0"/>
        <v>441936.80681709998</v>
      </c>
      <c r="E16" s="36">
        <f t="shared" si="1"/>
        <v>0.43708070530137477</v>
      </c>
    </row>
    <row r="17" spans="1:6" x14ac:dyDescent="0.3">
      <c r="A17">
        <v>2015</v>
      </c>
      <c r="B17" s="1">
        <v>16595.618506300001</v>
      </c>
      <c r="C17" s="1">
        <v>220032</v>
      </c>
      <c r="D17" s="1">
        <f t="shared" si="0"/>
        <v>236627.6185063</v>
      </c>
      <c r="E17" s="36">
        <f t="shared" si="1"/>
        <v>7.5423658860074905E-2</v>
      </c>
    </row>
    <row r="18" spans="1:6" x14ac:dyDescent="0.3">
      <c r="A18">
        <v>2016</v>
      </c>
      <c r="B18" s="1">
        <v>27236.36</v>
      </c>
      <c r="C18" s="1">
        <v>180616</v>
      </c>
      <c r="D18" s="1">
        <f t="shared" si="0"/>
        <v>207852.36</v>
      </c>
      <c r="E18" s="36">
        <f t="shared" si="1"/>
        <v>0.15079705009522967</v>
      </c>
    </row>
    <row r="19" spans="1:6" x14ac:dyDescent="0.3">
      <c r="A19">
        <v>2017</v>
      </c>
      <c r="B19" s="1">
        <v>11454.9256009</v>
      </c>
      <c r="C19" s="1">
        <v>183010</v>
      </c>
      <c r="D19" s="1">
        <f t="shared" si="0"/>
        <v>194464.92560089999</v>
      </c>
      <c r="E19" s="36">
        <f t="shared" si="1"/>
        <v>6.2591801545817172E-2</v>
      </c>
    </row>
    <row r="20" spans="1:6" x14ac:dyDescent="0.3">
      <c r="A20">
        <v>2018</v>
      </c>
      <c r="B20" s="1">
        <v>61763.69748480001</v>
      </c>
      <c r="C20" s="1">
        <v>186010</v>
      </c>
      <c r="D20" s="1">
        <f t="shared" si="0"/>
        <v>247773.69748480001</v>
      </c>
      <c r="E20" s="36">
        <f t="shared" si="1"/>
        <v>0.33204503781947214</v>
      </c>
    </row>
    <row r="21" spans="1:6" x14ac:dyDescent="0.3">
      <c r="A21">
        <v>2019</v>
      </c>
      <c r="B21" s="1">
        <v>14442.86</v>
      </c>
      <c r="C21" s="1">
        <v>192102</v>
      </c>
      <c r="D21" s="1">
        <f t="shared" si="0"/>
        <v>206544.86</v>
      </c>
      <c r="E21" s="36">
        <f t="shared" si="1"/>
        <v>7.5183288044892826E-2</v>
      </c>
    </row>
    <row r="22" spans="1:6" x14ac:dyDescent="0.3">
      <c r="A22">
        <v>2020</v>
      </c>
      <c r="B22" s="1">
        <v>23878.820629399997</v>
      </c>
      <c r="C22" s="1">
        <v>157966</v>
      </c>
      <c r="D22" s="1">
        <f t="shared" si="0"/>
        <v>181844.8206294</v>
      </c>
      <c r="E22" s="36">
        <f t="shared" si="1"/>
        <v>0.15116430516313636</v>
      </c>
    </row>
    <row r="23" spans="1:6" x14ac:dyDescent="0.3">
      <c r="A23">
        <v>2021</v>
      </c>
      <c r="B23" s="1">
        <v>14299.613593099999</v>
      </c>
      <c r="C23" s="1">
        <v>150232</v>
      </c>
      <c r="D23" s="1">
        <f t="shared" si="0"/>
        <v>164531.61359309999</v>
      </c>
      <c r="E23" s="36">
        <f t="shared" si="1"/>
        <v>9.5183540078678311E-2</v>
      </c>
    </row>
    <row r="24" spans="1:6" x14ac:dyDescent="0.3">
      <c r="A24">
        <v>2022</v>
      </c>
      <c r="B24" s="1">
        <v>18966.620242199995</v>
      </c>
      <c r="C24" s="1">
        <v>118863</v>
      </c>
      <c r="D24" s="1">
        <f>SUM(B24:C24)</f>
        <v>137829.62024220001</v>
      </c>
      <c r="E24" s="36">
        <f t="shared" si="1"/>
        <v>0.15956706664142747</v>
      </c>
    </row>
    <row r="25" spans="1:6" x14ac:dyDescent="0.3">
      <c r="E25" s="36">
        <f>AVERAGE(E2:E24)</f>
        <v>0.17089062550285394</v>
      </c>
    </row>
    <row r="26" spans="1:6" x14ac:dyDescent="0.3">
      <c r="A26" s="35" t="s">
        <v>31</v>
      </c>
      <c r="B26" s="35"/>
      <c r="C26" s="35"/>
      <c r="D26" s="35"/>
      <c r="E26" s="35"/>
      <c r="F26" s="35"/>
    </row>
    <row r="27" spans="1:6" x14ac:dyDescent="0.3">
      <c r="A27" t="s">
        <v>3</v>
      </c>
    </row>
    <row r="28" spans="1:6" x14ac:dyDescent="0.3">
      <c r="A28" t="s">
        <v>4</v>
      </c>
    </row>
    <row r="29" spans="1:6" x14ac:dyDescent="0.3">
      <c r="A29" t="s">
        <v>5</v>
      </c>
    </row>
  </sheetData>
  <mergeCells count="1">
    <mergeCell ref="A26:F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00E1-0223-45FC-975D-C9ED8FCA51E1}">
  <dimension ref="A1:H40"/>
  <sheetViews>
    <sheetView tabSelected="1" topLeftCell="A23" workbookViewId="0">
      <selection activeCell="A41" sqref="A41"/>
    </sheetView>
  </sheetViews>
  <sheetFormatPr defaultRowHeight="15.6" x14ac:dyDescent="0.3"/>
  <cols>
    <col min="1" max="1" width="13" customWidth="1"/>
    <col min="2" max="2" width="14" bestFit="1" customWidth="1"/>
    <col min="6" max="6" width="21.8984375" bestFit="1" customWidth="1"/>
    <col min="7" max="7" width="20.296875" bestFit="1" customWidth="1"/>
    <col min="8" max="8" width="10.796875" bestFit="1" customWidth="1"/>
  </cols>
  <sheetData>
    <row r="1" spans="1:8" x14ac:dyDescent="0.3">
      <c r="A1" s="29" t="s">
        <v>0</v>
      </c>
      <c r="B1" s="29" t="s">
        <v>1</v>
      </c>
      <c r="C1" s="29" t="s">
        <v>2</v>
      </c>
      <c r="D1" s="29" t="s">
        <v>32</v>
      </c>
      <c r="E1" t="s">
        <v>43</v>
      </c>
      <c r="F1" t="s">
        <v>44</v>
      </c>
      <c r="G1" t="s">
        <v>45</v>
      </c>
      <c r="H1" t="s">
        <v>46</v>
      </c>
    </row>
    <row r="2" spans="1:8" x14ac:dyDescent="0.3">
      <c r="A2">
        <v>2000</v>
      </c>
      <c r="B2" s="1">
        <v>13886.636954599999</v>
      </c>
      <c r="C2" s="1">
        <v>410166</v>
      </c>
      <c r="D2" s="1">
        <f>SUM(B2:C2)</f>
        <v>424052.63695459999</v>
      </c>
      <c r="E2" s="30">
        <f>B2/D2</f>
        <v>3.2747436861444948E-2</v>
      </c>
      <c r="F2" s="32">
        <f>D2</f>
        <v>424052.63695459999</v>
      </c>
      <c r="G2" s="31">
        <f>D2</f>
        <v>424052.63695459999</v>
      </c>
      <c r="H2" s="31">
        <f>D2</f>
        <v>424052.63695459999</v>
      </c>
    </row>
    <row r="3" spans="1:8" x14ac:dyDescent="0.3">
      <c r="A3">
        <v>2001</v>
      </c>
      <c r="B3" s="1">
        <v>95942.280000000013</v>
      </c>
      <c r="C3" s="1">
        <v>383235</v>
      </c>
      <c r="D3" s="1">
        <f t="shared" ref="D3:D23" si="0">SUM(B3:C3)</f>
        <v>479177.28</v>
      </c>
      <c r="E3" s="30">
        <f t="shared" ref="E3:E10" si="1">B3/D3</f>
        <v>0.20022293210562905</v>
      </c>
      <c r="F3" s="32">
        <f t="shared" ref="F3:F24" si="2">D3</f>
        <v>479177.28</v>
      </c>
      <c r="G3" s="31">
        <f t="shared" ref="G3:G24" si="3">D3</f>
        <v>479177.28</v>
      </c>
      <c r="H3" s="31">
        <f t="shared" ref="H3:H24" si="4">D3</f>
        <v>479177.28</v>
      </c>
    </row>
    <row r="4" spans="1:8" x14ac:dyDescent="0.3">
      <c r="A4">
        <v>2002</v>
      </c>
      <c r="B4" s="1">
        <v>68686.27</v>
      </c>
      <c r="C4" s="1">
        <v>400250</v>
      </c>
      <c r="D4" s="1">
        <f t="shared" si="0"/>
        <v>468936.27</v>
      </c>
      <c r="E4" s="30">
        <f t="shared" si="1"/>
        <v>0.14647250467531547</v>
      </c>
      <c r="F4" s="32">
        <f t="shared" si="2"/>
        <v>468936.27</v>
      </c>
      <c r="G4" s="31">
        <f t="shared" si="3"/>
        <v>468936.27</v>
      </c>
      <c r="H4" s="31">
        <f t="shared" si="4"/>
        <v>468936.27</v>
      </c>
    </row>
    <row r="5" spans="1:8" x14ac:dyDescent="0.3">
      <c r="A5">
        <v>2003</v>
      </c>
      <c r="B5" s="1">
        <v>62919.053462700002</v>
      </c>
      <c r="C5" s="1">
        <v>565617</v>
      </c>
      <c r="D5" s="1">
        <f t="shared" si="0"/>
        <v>628536.05346269999</v>
      </c>
      <c r="E5" s="30">
        <f t="shared" si="1"/>
        <v>0.10010412786357989</v>
      </c>
      <c r="F5" s="32">
        <f t="shared" si="2"/>
        <v>628536.05346269999</v>
      </c>
      <c r="G5" s="31">
        <f t="shared" si="3"/>
        <v>628536.05346269999</v>
      </c>
      <c r="H5" s="31">
        <f t="shared" si="4"/>
        <v>628536.05346269999</v>
      </c>
    </row>
    <row r="6" spans="1:8" x14ac:dyDescent="0.3">
      <c r="A6">
        <v>2004</v>
      </c>
      <c r="B6" s="1">
        <v>118844.66999999998</v>
      </c>
      <c r="C6" s="1">
        <v>459127</v>
      </c>
      <c r="D6" s="1">
        <f t="shared" si="0"/>
        <v>577971.66999999993</v>
      </c>
      <c r="E6" s="30">
        <f t="shared" si="1"/>
        <v>0.20562369432397959</v>
      </c>
      <c r="F6" s="32">
        <f t="shared" si="2"/>
        <v>577971.66999999993</v>
      </c>
      <c r="G6" s="31">
        <f t="shared" si="3"/>
        <v>577971.66999999993</v>
      </c>
      <c r="H6" s="31">
        <f t="shared" si="4"/>
        <v>577971.66999999993</v>
      </c>
    </row>
    <row r="7" spans="1:8" x14ac:dyDescent="0.3">
      <c r="A7">
        <v>2005</v>
      </c>
      <c r="B7" s="1">
        <v>31452.258433100011</v>
      </c>
      <c r="C7" s="1">
        <v>435575</v>
      </c>
      <c r="D7" s="1">
        <f t="shared" si="0"/>
        <v>467027.25843310001</v>
      </c>
      <c r="E7" s="30">
        <f t="shared" si="1"/>
        <v>6.7345658877864908E-2</v>
      </c>
      <c r="F7" s="32">
        <f t="shared" si="2"/>
        <v>467027.25843310001</v>
      </c>
      <c r="G7" s="31">
        <f t="shared" si="3"/>
        <v>467027.25843310001</v>
      </c>
      <c r="H7" s="31">
        <f t="shared" si="4"/>
        <v>467027.25843310001</v>
      </c>
    </row>
    <row r="8" spans="1:8" x14ac:dyDescent="0.3">
      <c r="A8">
        <v>2006</v>
      </c>
      <c r="B8" s="1">
        <v>130611.98000000001</v>
      </c>
      <c r="C8" s="1">
        <v>376898</v>
      </c>
      <c r="D8" s="1">
        <f t="shared" si="0"/>
        <v>507509.98</v>
      </c>
      <c r="E8" s="30">
        <f t="shared" si="1"/>
        <v>0.25735844642897471</v>
      </c>
      <c r="F8" s="32">
        <f t="shared" si="2"/>
        <v>507509.98</v>
      </c>
      <c r="G8" s="31">
        <f t="shared" si="3"/>
        <v>507509.98</v>
      </c>
      <c r="H8" s="31">
        <f t="shared" si="4"/>
        <v>507509.98</v>
      </c>
    </row>
    <row r="9" spans="1:8" x14ac:dyDescent="0.3">
      <c r="A9">
        <v>2007</v>
      </c>
      <c r="B9" s="1">
        <v>15974.1</v>
      </c>
      <c r="C9" s="1">
        <v>341691</v>
      </c>
      <c r="D9" s="1">
        <f t="shared" si="0"/>
        <v>357665.1</v>
      </c>
      <c r="E9" s="30">
        <f t="shared" si="1"/>
        <v>4.4662171400005203E-2</v>
      </c>
      <c r="F9" s="32">
        <f t="shared" si="2"/>
        <v>357665.1</v>
      </c>
      <c r="G9" s="31">
        <f t="shared" si="3"/>
        <v>357665.1</v>
      </c>
      <c r="H9" s="31">
        <f t="shared" si="4"/>
        <v>357665.1</v>
      </c>
    </row>
    <row r="10" spans="1:8" x14ac:dyDescent="0.3">
      <c r="A10">
        <v>2008</v>
      </c>
      <c r="B10" s="1">
        <v>20787.370688800002</v>
      </c>
      <c r="C10" s="1">
        <v>329591</v>
      </c>
      <c r="D10" s="1">
        <f t="shared" si="0"/>
        <v>350378.3706888</v>
      </c>
      <c r="E10" s="30">
        <f t="shared" si="1"/>
        <v>5.9328350228738815E-2</v>
      </c>
      <c r="F10" s="32">
        <f t="shared" si="2"/>
        <v>350378.3706888</v>
      </c>
      <c r="G10" s="31">
        <f t="shared" si="3"/>
        <v>350378.3706888</v>
      </c>
      <c r="H10" s="31">
        <f t="shared" si="4"/>
        <v>350378.3706888</v>
      </c>
    </row>
    <row r="11" spans="1:8" x14ac:dyDescent="0.3">
      <c r="A11">
        <v>2009</v>
      </c>
      <c r="B11" s="1">
        <v>44714.876919500006</v>
      </c>
      <c r="C11" s="1">
        <v>369985</v>
      </c>
      <c r="D11" s="1">
        <f t="shared" si="0"/>
        <v>414699.87691950001</v>
      </c>
      <c r="E11" s="30">
        <f>B11/D11</f>
        <v>0.10782466889465678</v>
      </c>
      <c r="F11" s="32">
        <f t="shared" si="2"/>
        <v>414699.87691950001</v>
      </c>
      <c r="G11" s="31">
        <f t="shared" si="3"/>
        <v>414699.87691950001</v>
      </c>
      <c r="H11" s="31">
        <f t="shared" si="4"/>
        <v>414699.87691950001</v>
      </c>
    </row>
    <row r="12" spans="1:8" x14ac:dyDescent="0.3">
      <c r="A12">
        <v>2010</v>
      </c>
      <c r="B12" s="1">
        <v>31125.039999999994</v>
      </c>
      <c r="C12" s="1">
        <v>162035</v>
      </c>
      <c r="D12" s="1">
        <f t="shared" si="0"/>
        <v>193160.03999999998</v>
      </c>
      <c r="E12" s="30">
        <f t="shared" ref="E12:E24" si="5">B12/D12</f>
        <v>0.16113601964464283</v>
      </c>
      <c r="F12" s="32">
        <f t="shared" si="2"/>
        <v>193160.03999999998</v>
      </c>
      <c r="G12" s="31">
        <f t="shared" si="3"/>
        <v>193160.03999999998</v>
      </c>
      <c r="H12" s="31">
        <f t="shared" si="4"/>
        <v>193160.03999999998</v>
      </c>
    </row>
    <row r="13" spans="1:8" x14ac:dyDescent="0.3">
      <c r="A13">
        <v>2011</v>
      </c>
      <c r="B13" s="1">
        <v>17207.39</v>
      </c>
      <c r="C13" s="1">
        <v>219557</v>
      </c>
      <c r="D13" s="1">
        <f t="shared" si="0"/>
        <v>236764.39</v>
      </c>
      <c r="E13" s="30">
        <f t="shared" si="5"/>
        <v>7.2677272118497199E-2</v>
      </c>
      <c r="F13" s="32">
        <f t="shared" si="2"/>
        <v>236764.39</v>
      </c>
      <c r="G13" s="31">
        <f t="shared" si="3"/>
        <v>236764.39</v>
      </c>
      <c r="H13" s="31">
        <f t="shared" si="4"/>
        <v>236764.39</v>
      </c>
    </row>
    <row r="14" spans="1:8" x14ac:dyDescent="0.3">
      <c r="A14">
        <v>2012</v>
      </c>
      <c r="B14" s="1">
        <v>108907.77</v>
      </c>
      <c r="C14" s="1">
        <v>298315</v>
      </c>
      <c r="D14" s="1">
        <f t="shared" si="0"/>
        <v>407222.77</v>
      </c>
      <c r="E14" s="30">
        <f t="shared" si="5"/>
        <v>0.26744027599439002</v>
      </c>
      <c r="F14" s="32">
        <f t="shared" si="2"/>
        <v>407222.77</v>
      </c>
      <c r="G14" s="31">
        <f t="shared" si="3"/>
        <v>407222.77</v>
      </c>
      <c r="H14" s="31">
        <f t="shared" si="4"/>
        <v>407222.77</v>
      </c>
    </row>
    <row r="15" spans="1:8" x14ac:dyDescent="0.3">
      <c r="A15">
        <v>2013</v>
      </c>
      <c r="B15" s="1">
        <v>69214.517728000006</v>
      </c>
      <c r="C15" s="1">
        <v>246685</v>
      </c>
      <c r="D15" s="1">
        <f t="shared" si="0"/>
        <v>315899.51772800001</v>
      </c>
      <c r="E15" s="30">
        <f t="shared" si="5"/>
        <v>0.21910295471737951</v>
      </c>
      <c r="F15" s="32">
        <f t="shared" si="2"/>
        <v>315899.51772800001</v>
      </c>
      <c r="G15" s="31">
        <f t="shared" si="3"/>
        <v>315899.51772800001</v>
      </c>
      <c r="H15" s="31">
        <f t="shared" si="4"/>
        <v>315899.51772800001</v>
      </c>
    </row>
    <row r="16" spans="1:8" x14ac:dyDescent="0.3">
      <c r="A16">
        <v>2014</v>
      </c>
      <c r="B16" s="1">
        <v>134412.80681709998</v>
      </c>
      <c r="C16" s="1">
        <v>307524</v>
      </c>
      <c r="D16" s="1">
        <f t="shared" si="0"/>
        <v>441936.80681709998</v>
      </c>
      <c r="E16" s="30">
        <f t="shared" si="5"/>
        <v>0.30414485678430508</v>
      </c>
      <c r="F16" s="32">
        <f t="shared" si="2"/>
        <v>441936.80681709998</v>
      </c>
      <c r="G16" s="31">
        <f t="shared" si="3"/>
        <v>441936.80681709998</v>
      </c>
      <c r="H16" s="31">
        <f t="shared" si="4"/>
        <v>441936.80681709998</v>
      </c>
    </row>
    <row r="17" spans="1:8" x14ac:dyDescent="0.3">
      <c r="A17">
        <v>2015</v>
      </c>
      <c r="B17" s="1">
        <v>16595.618506300001</v>
      </c>
      <c r="C17" s="1">
        <v>220032</v>
      </c>
      <c r="D17" s="1">
        <f t="shared" si="0"/>
        <v>236627.6185063</v>
      </c>
      <c r="E17" s="30">
        <f t="shared" si="5"/>
        <v>7.0133903265641659E-2</v>
      </c>
      <c r="F17" s="32">
        <f t="shared" si="2"/>
        <v>236627.6185063</v>
      </c>
      <c r="G17" s="31">
        <f t="shared" si="3"/>
        <v>236627.6185063</v>
      </c>
      <c r="H17" s="31">
        <f t="shared" si="4"/>
        <v>236627.6185063</v>
      </c>
    </row>
    <row r="18" spans="1:8" x14ac:dyDescent="0.3">
      <c r="A18">
        <v>2016</v>
      </c>
      <c r="B18" s="1">
        <v>27236.36</v>
      </c>
      <c r="C18" s="1">
        <v>180616</v>
      </c>
      <c r="D18" s="1">
        <f t="shared" si="0"/>
        <v>207852.36</v>
      </c>
      <c r="E18" s="30">
        <f t="shared" si="5"/>
        <v>0.13103704956729864</v>
      </c>
      <c r="F18" s="32">
        <f t="shared" si="2"/>
        <v>207852.36</v>
      </c>
      <c r="G18" s="31">
        <f t="shared" si="3"/>
        <v>207852.36</v>
      </c>
      <c r="H18" s="31">
        <f t="shared" si="4"/>
        <v>207852.36</v>
      </c>
    </row>
    <row r="19" spans="1:8" x14ac:dyDescent="0.3">
      <c r="A19">
        <v>2017</v>
      </c>
      <c r="B19" s="1">
        <v>11454.9256009</v>
      </c>
      <c r="C19" s="1">
        <v>183010</v>
      </c>
      <c r="D19" s="1">
        <f t="shared" si="0"/>
        <v>194464.92560089999</v>
      </c>
      <c r="E19" s="30">
        <f t="shared" si="5"/>
        <v>5.8904841402654395E-2</v>
      </c>
      <c r="F19" s="32">
        <f t="shared" si="2"/>
        <v>194464.92560089999</v>
      </c>
      <c r="G19" s="31">
        <f t="shared" si="3"/>
        <v>194464.92560089999</v>
      </c>
      <c r="H19" s="31">
        <f t="shared" si="4"/>
        <v>194464.92560089999</v>
      </c>
    </row>
    <row r="20" spans="1:8" x14ac:dyDescent="0.3">
      <c r="A20">
        <v>2018</v>
      </c>
      <c r="B20" s="1">
        <v>61763.69748480001</v>
      </c>
      <c r="C20" s="1">
        <v>186010</v>
      </c>
      <c r="D20" s="1">
        <f t="shared" si="0"/>
        <v>247773.69748480001</v>
      </c>
      <c r="E20" s="30">
        <f t="shared" si="5"/>
        <v>0.24927463290807525</v>
      </c>
      <c r="F20" s="32">
        <f t="shared" si="2"/>
        <v>247773.69748480001</v>
      </c>
      <c r="G20" s="31">
        <f t="shared" si="3"/>
        <v>247773.69748480001</v>
      </c>
      <c r="H20" s="31">
        <f t="shared" si="4"/>
        <v>247773.69748480001</v>
      </c>
    </row>
    <row r="21" spans="1:8" x14ac:dyDescent="0.3">
      <c r="A21">
        <v>2019</v>
      </c>
      <c r="B21" s="1">
        <v>14442.86</v>
      </c>
      <c r="C21" s="1">
        <v>192102</v>
      </c>
      <c r="D21" s="1">
        <f t="shared" si="0"/>
        <v>206544.86</v>
      </c>
      <c r="E21" s="30">
        <f t="shared" si="5"/>
        <v>6.9926019945497561E-2</v>
      </c>
      <c r="F21" s="32">
        <f t="shared" si="2"/>
        <v>206544.86</v>
      </c>
      <c r="G21" s="31">
        <f t="shared" si="3"/>
        <v>206544.86</v>
      </c>
      <c r="H21" s="31">
        <f t="shared" si="4"/>
        <v>206544.86</v>
      </c>
    </row>
    <row r="22" spans="1:8" x14ac:dyDescent="0.3">
      <c r="A22">
        <v>2020</v>
      </c>
      <c r="B22" s="1">
        <v>23878.820629399997</v>
      </c>
      <c r="C22" s="1">
        <v>157966</v>
      </c>
      <c r="D22" s="1">
        <f t="shared" si="0"/>
        <v>181844.8206294</v>
      </c>
      <c r="E22" s="30">
        <f t="shared" si="5"/>
        <v>0.13131427415282323</v>
      </c>
      <c r="F22" s="32">
        <f t="shared" si="2"/>
        <v>181844.8206294</v>
      </c>
      <c r="G22" s="31">
        <f t="shared" si="3"/>
        <v>181844.8206294</v>
      </c>
      <c r="H22" s="31">
        <f t="shared" si="4"/>
        <v>181844.8206294</v>
      </c>
    </row>
    <row r="23" spans="1:8" x14ac:dyDescent="0.3">
      <c r="A23">
        <v>2021</v>
      </c>
      <c r="B23" s="1">
        <v>14299.613593099999</v>
      </c>
      <c r="C23" s="1">
        <v>150232</v>
      </c>
      <c r="D23" s="1">
        <f t="shared" si="0"/>
        <v>164531.61359309999</v>
      </c>
      <c r="E23" s="30">
        <f t="shared" si="5"/>
        <v>8.6911039652623243E-2</v>
      </c>
      <c r="F23" s="32">
        <f t="shared" si="2"/>
        <v>164531.61359309999</v>
      </c>
      <c r="G23" s="31">
        <f t="shared" si="3"/>
        <v>164531.61359309999</v>
      </c>
      <c r="H23" s="31">
        <f t="shared" si="4"/>
        <v>164531.61359309999</v>
      </c>
    </row>
    <row r="24" spans="1:8" x14ac:dyDescent="0.3">
      <c r="A24">
        <v>2022</v>
      </c>
      <c r="B24" s="1">
        <v>18966.620242199995</v>
      </c>
      <c r="C24" s="1">
        <v>118863</v>
      </c>
      <c r="D24" s="1">
        <f>SUM(B24:C24)</f>
        <v>137829.62024220001</v>
      </c>
      <c r="E24" s="30">
        <f t="shared" si="5"/>
        <v>0.13760917434780023</v>
      </c>
      <c r="F24" s="32">
        <f t="shared" si="2"/>
        <v>137829.62024220001</v>
      </c>
      <c r="G24" s="31">
        <f t="shared" si="3"/>
        <v>137829.62024220001</v>
      </c>
      <c r="H24" s="31">
        <f t="shared" si="4"/>
        <v>137829.62024220001</v>
      </c>
    </row>
    <row r="25" spans="1:8" x14ac:dyDescent="0.3">
      <c r="E25" s="30"/>
    </row>
    <row r="26" spans="1:8" x14ac:dyDescent="0.3">
      <c r="A26" t="s">
        <v>33</v>
      </c>
      <c r="B26" s="1">
        <f>AVERAGE(B15:B24)</f>
        <v>39226.584060179986</v>
      </c>
      <c r="C26" s="1">
        <f t="shared" ref="C26" si="6">AVERAGE(C15:C24)</f>
        <v>194304</v>
      </c>
      <c r="D26" s="1">
        <f>AVERAGE(D15:D24)</f>
        <v>233530.58406017994</v>
      </c>
      <c r="E26" s="30">
        <f>AVERAGE(E15:E24)</f>
        <v>0.14583587467440989</v>
      </c>
    </row>
    <row r="27" spans="1:8" x14ac:dyDescent="0.3">
      <c r="A27" t="s">
        <v>34</v>
      </c>
      <c r="B27" s="1">
        <f t="shared" ref="B27:C27" si="7">_xlfn.STDEV.S(B15:B24)</f>
        <v>39124.321150793359</v>
      </c>
      <c r="C27" s="1">
        <f t="shared" si="7"/>
        <v>53299.112431634356</v>
      </c>
      <c r="D27" s="1">
        <f>_xlfn.STDEV.S(D15:D24)</f>
        <v>88150.710293471435</v>
      </c>
    </row>
    <row r="28" spans="1:8" x14ac:dyDescent="0.3">
      <c r="A28" t="s">
        <v>35</v>
      </c>
      <c r="B28" s="1">
        <f>B27*1.5</f>
        <v>58686.481726190039</v>
      </c>
      <c r="C28" s="1">
        <f t="shared" ref="C28" si="8">C27*1.5</f>
        <v>79948.66864745153</v>
      </c>
      <c r="D28" s="1">
        <f>D27*1.5</f>
        <v>132226.06544020714</v>
      </c>
    </row>
    <row r="29" spans="1:8" x14ac:dyDescent="0.3">
      <c r="A29" t="s">
        <v>36</v>
      </c>
      <c r="B29" s="1">
        <f>B27*2</f>
        <v>78248.642301586719</v>
      </c>
      <c r="C29" s="1">
        <f t="shared" ref="C29" si="9">C27*2</f>
        <v>106598.22486326871</v>
      </c>
      <c r="D29" s="1">
        <f>D27*2</f>
        <v>176301.42058694287</v>
      </c>
    </row>
    <row r="31" spans="1:8" x14ac:dyDescent="0.3">
      <c r="A31" t="s">
        <v>37</v>
      </c>
      <c r="B31" t="s">
        <v>38</v>
      </c>
    </row>
    <row r="32" spans="1:8" x14ac:dyDescent="0.3">
      <c r="A32" t="s">
        <v>39</v>
      </c>
      <c r="B32" s="1">
        <f>D26+D29</f>
        <v>409832.00464712281</v>
      </c>
    </row>
    <row r="34" spans="1:2" x14ac:dyDescent="0.3">
      <c r="A34" t="s">
        <v>40</v>
      </c>
      <c r="B34" t="s">
        <v>38</v>
      </c>
    </row>
    <row r="35" spans="1:2" x14ac:dyDescent="0.3">
      <c r="A35" t="s">
        <v>41</v>
      </c>
      <c r="B35" s="1">
        <f>D26+D28</f>
        <v>365756.64950038708</v>
      </c>
    </row>
    <row r="36" spans="1:2" x14ac:dyDescent="0.3">
      <c r="A36" t="s">
        <v>42</v>
      </c>
      <c r="B36" s="1">
        <f>D26+D27</f>
        <v>321681.29435365135</v>
      </c>
    </row>
    <row r="38" spans="1:2" x14ac:dyDescent="0.3">
      <c r="A38" t="s">
        <v>48</v>
      </c>
    </row>
    <row r="39" spans="1:2" x14ac:dyDescent="0.3">
      <c r="A39" t="s">
        <v>37</v>
      </c>
      <c r="B39" s="1">
        <f>D26</f>
        <v>233530.58406017994</v>
      </c>
    </row>
    <row r="40" spans="1:2" x14ac:dyDescent="0.3">
      <c r="A40" t="s">
        <v>49</v>
      </c>
      <c r="B40">
        <f>B39*0.75</f>
        <v>175147.93804513494</v>
      </c>
    </row>
  </sheetData>
  <conditionalFormatting sqref="F2:F24">
    <cfRule type="cellIs" dxfId="2" priority="3" operator="greaterThan">
      <formula>$B$35</formula>
    </cfRule>
  </conditionalFormatting>
  <conditionalFormatting sqref="G2:G24">
    <cfRule type="cellIs" dxfId="1" priority="2" operator="greaterThan">
      <formula>$B$36</formula>
    </cfRule>
  </conditionalFormatting>
  <conditionalFormatting sqref="H2:H24">
    <cfRule type="cellIs" dxfId="0" priority="1" operator="greaterThan">
      <formula>$B$32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Other DWG Landings</vt:lpstr>
      <vt:lpstr>Tier 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Rindone</dc:creator>
  <cp:lastModifiedBy>John Froeschke</cp:lastModifiedBy>
  <dcterms:created xsi:type="dcterms:W3CDTF">2024-02-13T03:32:41Z</dcterms:created>
  <dcterms:modified xsi:type="dcterms:W3CDTF">2024-02-27T19:29:10Z</dcterms:modified>
</cp:coreProperties>
</file>